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drawings/drawing1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9.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0.xml" ContentType="application/vnd.openxmlformats-officedocument.drawing+xml"/>
  <Override PartName="/xl/charts/chart35.xml" ContentType="application/vnd.openxmlformats-officedocument.drawingml.chart+xml"/>
  <Override PartName="/xl/drawings/drawing21.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2.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3.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4.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mcaamano\Desktop\División Innovación\Inteligencia de datos\Productos Encuestas\I+D 2015\Sábana de datos (v2015)\"/>
    </mc:Choice>
  </mc:AlternateContent>
  <workbookProtection workbookAlgorithmName="SHA-512" workbookHashValue="cpax3+Tu8Z79C9djL+JG2XVuURZkQM0Q6A5Z7jq8/k5HaiqI1XkfiIWD4pceCtamh/saDUM5Fu+bKJSziq5z4A==" workbookSaltValue="nba/uFzKkr3XJcJnBgcpYA==" workbookSpinCount="100000" lockStructure="1"/>
  <bookViews>
    <workbookView xWindow="0" yWindow="0" windowWidth="24000" windowHeight="9135" tabRatio="913"/>
  </bookViews>
  <sheets>
    <sheet name="ÍNDICE" sheetId="20" r:id="rId1"/>
    <sheet name="I.1" sheetId="30" r:id="rId2"/>
    <sheet name="I.2" sheetId="28" r:id="rId3"/>
    <sheet name="I.3" sheetId="27" r:id="rId4"/>
    <sheet name="B.1" sheetId="32" r:id="rId5"/>
    <sheet name="B.2" sheetId="3" r:id="rId6"/>
    <sheet name="C.1" sheetId="29" r:id="rId7"/>
    <sheet name="C.2" sheetId="39" r:id="rId8"/>
    <sheet name="C.3" sheetId="35" r:id="rId9"/>
    <sheet name="C.4" sheetId="36" r:id="rId10"/>
    <sheet name="C.5" sheetId="34" r:id="rId11"/>
    <sheet name="C.6" sheetId="25" r:id="rId12"/>
    <sheet name="C.7" sheetId="26" r:id="rId13"/>
    <sheet name="C.8" sheetId="6" r:id="rId14"/>
    <sheet name="C.9" sheetId="7" r:id="rId15"/>
    <sheet name="C.10" sheetId="8" r:id="rId16"/>
    <sheet name="C.11" sheetId="9" r:id="rId17"/>
    <sheet name="C.12" sheetId="10" r:id="rId18"/>
    <sheet name="C.13" sheetId="41" r:id="rId19"/>
    <sheet name="C.14" sheetId="21" r:id="rId20"/>
    <sheet name="C.15" sheetId="22" r:id="rId21"/>
    <sheet name="C.16" sheetId="4" r:id="rId22"/>
    <sheet name="C.17" sheetId="5" r:id="rId23"/>
    <sheet name="D.1" sheetId="23" r:id="rId24"/>
    <sheet name="D.2" sheetId="24" r:id="rId25"/>
    <sheet name="D.3" sheetId="11" r:id="rId26"/>
    <sheet name="D.4" sheetId="43" r:id="rId27"/>
    <sheet name="D.5" sheetId="12" r:id="rId28"/>
    <sheet name="D.6" sheetId="13" r:id="rId29"/>
    <sheet name="D.7" sheetId="14" r:id="rId30"/>
    <sheet name="D.8" sheetId="15" r:id="rId31"/>
    <sheet name="D.9" sheetId="16" r:id="rId32"/>
    <sheet name="D.10" sheetId="17" r:id="rId33"/>
    <sheet name="D.11" sheetId="19" r:id="rId34"/>
    <sheet name="D.12" sheetId="45" r:id="rId35"/>
    <sheet name="ANEXO 1" sheetId="40" r:id="rId36"/>
    <sheet name="ANEXO 2" sheetId="42" r:id="rId37"/>
  </sheets>
  <externalReferences>
    <externalReference r:id="rId38"/>
  </externalReferences>
  <definedNames>
    <definedName name="_xlnm._FilterDatabase" localSheetId="2" hidden="1">I.2!$B$6:$C$40</definedName>
    <definedName name="CoherenceInterval">[1]HiddenSettings!$B$4</definedName>
  </definedNames>
  <calcPr calcId="162913"/>
</workbook>
</file>

<file path=xl/calcChain.xml><?xml version="1.0" encoding="utf-8"?>
<calcChain xmlns="http://schemas.openxmlformats.org/spreadsheetml/2006/main">
  <c r="I52" i="21" l="1"/>
  <c r="I51" i="21"/>
  <c r="I50" i="21"/>
  <c r="I49" i="21"/>
  <c r="P38" i="41"/>
  <c r="N38" i="41"/>
  <c r="L38" i="41"/>
  <c r="J38" i="41"/>
  <c r="H38" i="41"/>
  <c r="F38" i="41"/>
  <c r="D38" i="41"/>
  <c r="P36" i="41"/>
  <c r="P35" i="41"/>
  <c r="P34" i="41"/>
  <c r="P33" i="41"/>
  <c r="O26" i="41"/>
  <c r="P25" i="41" s="1"/>
  <c r="I53" i="21" l="1"/>
  <c r="P22" i="41"/>
  <c r="P23" i="41"/>
  <c r="P21" i="41"/>
  <c r="P24" i="41"/>
  <c r="P26" i="41"/>
  <c r="K15" i="41"/>
  <c r="L6" i="11"/>
  <c r="M6" i="11"/>
  <c r="N6" i="11"/>
  <c r="O6" i="11"/>
  <c r="P6" i="11"/>
  <c r="K6" i="11"/>
  <c r="L14" i="41" l="1"/>
  <c r="L10" i="41"/>
  <c r="L12" i="41"/>
  <c r="L15" i="41"/>
  <c r="L11" i="41"/>
  <c r="L13" i="41"/>
  <c r="Q10" i="10"/>
  <c r="H49" i="10"/>
  <c r="AJ22" i="9"/>
  <c r="AI22" i="9"/>
  <c r="AH22" i="9"/>
  <c r="AG22" i="9"/>
  <c r="AK22" i="9"/>
  <c r="N37" i="8"/>
  <c r="O37" i="8"/>
  <c r="P37" i="8"/>
  <c r="Q37" i="8"/>
  <c r="R37" i="8"/>
  <c r="S37" i="8"/>
  <c r="T37" i="8"/>
  <c r="N38" i="8"/>
  <c r="O38" i="8"/>
  <c r="P38" i="8"/>
  <c r="Q38" i="8"/>
  <c r="R38" i="8"/>
  <c r="S38" i="8"/>
  <c r="T38" i="8"/>
  <c r="N39" i="8"/>
  <c r="O39" i="8"/>
  <c r="P39" i="8"/>
  <c r="Q39" i="8"/>
  <c r="R39" i="8"/>
  <c r="S39" i="8"/>
  <c r="T39" i="8"/>
  <c r="N40" i="8"/>
  <c r="O40" i="8"/>
  <c r="P40" i="8"/>
  <c r="Q40" i="8"/>
  <c r="R40" i="8"/>
  <c r="S40" i="8"/>
  <c r="T40" i="8"/>
  <c r="T36" i="8"/>
  <c r="O36" i="8"/>
  <c r="P36" i="8"/>
  <c r="Q36" i="8"/>
  <c r="R36" i="8"/>
  <c r="S36" i="8"/>
  <c r="N36" i="8"/>
  <c r="I48" i="8"/>
  <c r="I47" i="8"/>
  <c r="I46" i="8"/>
  <c r="I45" i="8"/>
  <c r="I49" i="8" s="1"/>
  <c r="H49" i="8"/>
  <c r="G49" i="8"/>
  <c r="F49" i="8"/>
  <c r="E49" i="8"/>
  <c r="D49" i="8"/>
  <c r="C49" i="8"/>
  <c r="I42" i="8"/>
  <c r="I41" i="8"/>
  <c r="I40" i="8"/>
  <c r="I39" i="8"/>
  <c r="I43" i="8" s="1"/>
  <c r="H43" i="8"/>
  <c r="G43" i="8"/>
  <c r="F43" i="8"/>
  <c r="E43" i="8"/>
  <c r="D43" i="8"/>
  <c r="C43" i="8"/>
  <c r="H19" i="8"/>
  <c r="G19" i="8"/>
  <c r="F19" i="8"/>
  <c r="E19" i="8"/>
  <c r="D19" i="8"/>
  <c r="I19" i="8" s="1"/>
  <c r="C19" i="8"/>
  <c r="Z17" i="7"/>
  <c r="AA17" i="7"/>
  <c r="AB17" i="7"/>
  <c r="Z18" i="7"/>
  <c r="AA18" i="7"/>
  <c r="AB18" i="7"/>
  <c r="Z19" i="7"/>
  <c r="AA19" i="7"/>
  <c r="AB19" i="7"/>
  <c r="AA16" i="7"/>
  <c r="AB16" i="7"/>
  <c r="Z16" i="7"/>
  <c r="W17" i="7"/>
  <c r="X17" i="7"/>
  <c r="Y17" i="7"/>
  <c r="W18" i="7"/>
  <c r="X18" i="7"/>
  <c r="Y18" i="7"/>
  <c r="W19" i="7"/>
  <c r="X19" i="7"/>
  <c r="Y19" i="7"/>
  <c r="X16" i="7"/>
  <c r="Y16" i="7"/>
  <c r="W16" i="7"/>
  <c r="T17" i="7"/>
  <c r="U17" i="7"/>
  <c r="V17" i="7"/>
  <c r="T18" i="7"/>
  <c r="U18" i="7"/>
  <c r="V18" i="7"/>
  <c r="T19" i="7"/>
  <c r="U19" i="7"/>
  <c r="V19" i="7"/>
  <c r="U16" i="7"/>
  <c r="V16" i="7"/>
  <c r="T16" i="7"/>
  <c r="Q17" i="7"/>
  <c r="R17" i="7"/>
  <c r="S17" i="7"/>
  <c r="Q18" i="7"/>
  <c r="R18" i="7"/>
  <c r="S18" i="7"/>
  <c r="Q19" i="7"/>
  <c r="R19" i="7"/>
  <c r="S19" i="7"/>
  <c r="R16" i="7"/>
  <c r="S16" i="7"/>
  <c r="Q16" i="7"/>
  <c r="K17" i="7"/>
  <c r="L17" i="7"/>
  <c r="M17" i="7"/>
  <c r="K18" i="7"/>
  <c r="L18" i="7"/>
  <c r="M18" i="7"/>
  <c r="K19" i="7"/>
  <c r="L19" i="7"/>
  <c r="M19" i="7"/>
  <c r="L16" i="7"/>
  <c r="M16" i="7"/>
  <c r="K16" i="7"/>
  <c r="H17" i="7"/>
  <c r="I17" i="7"/>
  <c r="J17" i="7"/>
  <c r="H18" i="7"/>
  <c r="I18" i="7"/>
  <c r="J18" i="7"/>
  <c r="H19" i="7"/>
  <c r="I19" i="7"/>
  <c r="J19" i="7"/>
  <c r="I16" i="7"/>
  <c r="J16" i="7"/>
  <c r="H16" i="7"/>
  <c r="E49" i="7"/>
  <c r="AB20" i="7" s="1"/>
  <c r="D49" i="7"/>
  <c r="AA20" i="7" s="1"/>
  <c r="C49" i="7"/>
  <c r="Z20" i="7" s="1"/>
  <c r="T15" i="6"/>
  <c r="U15" i="6"/>
  <c r="T16" i="6"/>
  <c r="U16" i="6"/>
  <c r="T17" i="6"/>
  <c r="U17" i="6"/>
  <c r="U14" i="6"/>
  <c r="T14" i="6"/>
  <c r="S14" i="6"/>
  <c r="S15" i="6"/>
  <c r="S16" i="6"/>
  <c r="S17" i="6"/>
  <c r="R15" i="6"/>
  <c r="R16" i="6"/>
  <c r="R17" i="6"/>
  <c r="R14" i="6"/>
  <c r="P15" i="6"/>
  <c r="Q15" i="6"/>
  <c r="P16" i="6"/>
  <c r="Q16" i="6"/>
  <c r="P17" i="6"/>
  <c r="Q17" i="6"/>
  <c r="Q14" i="6"/>
  <c r="P14" i="6"/>
  <c r="N15" i="6"/>
  <c r="O15" i="6"/>
  <c r="N16" i="6"/>
  <c r="O16" i="6"/>
  <c r="N17" i="6"/>
  <c r="O17" i="6"/>
  <c r="O14" i="6"/>
  <c r="N14" i="6"/>
  <c r="L15" i="6"/>
  <c r="M15" i="6"/>
  <c r="L16" i="6"/>
  <c r="M16" i="6"/>
  <c r="L17" i="6"/>
  <c r="M17" i="6"/>
  <c r="M14" i="6"/>
  <c r="L14" i="6"/>
  <c r="J15" i="6"/>
  <c r="K15" i="6"/>
  <c r="J16" i="6"/>
  <c r="K16" i="6"/>
  <c r="J17" i="6"/>
  <c r="K17" i="6"/>
  <c r="K14" i="6"/>
  <c r="J14" i="6"/>
  <c r="H15" i="6"/>
  <c r="I15" i="6"/>
  <c r="H16" i="6"/>
  <c r="I16" i="6"/>
  <c r="H17" i="6"/>
  <c r="I17" i="6"/>
  <c r="I14" i="6"/>
  <c r="H14" i="6"/>
  <c r="D49" i="6"/>
  <c r="E48" i="6"/>
  <c r="E47" i="6"/>
  <c r="E46" i="6"/>
  <c r="K48" i="26"/>
  <c r="L47" i="26" s="1"/>
  <c r="I48" i="26"/>
  <c r="J47" i="26" s="1"/>
  <c r="G48" i="26"/>
  <c r="H47" i="26" s="1"/>
  <c r="E48" i="26"/>
  <c r="C48" i="26"/>
  <c r="D47" i="26" s="1"/>
  <c r="F47" i="26"/>
  <c r="L24" i="26"/>
  <c r="K25" i="26"/>
  <c r="I25" i="26"/>
  <c r="J24" i="26" s="1"/>
  <c r="G25" i="26"/>
  <c r="H24" i="26" s="1"/>
  <c r="E25" i="26"/>
  <c r="F24" i="26" s="1"/>
  <c r="C25" i="26"/>
  <c r="D24" i="26" s="1"/>
  <c r="C49" i="6" l="1"/>
  <c r="E49" i="6" s="1"/>
  <c r="E45" i="6"/>
  <c r="H48" i="34" l="1"/>
  <c r="G48" i="34"/>
  <c r="F48" i="34"/>
  <c r="E48" i="34"/>
  <c r="D48" i="34"/>
  <c r="C48" i="34"/>
  <c r="H37" i="34"/>
  <c r="G37" i="34"/>
  <c r="F37" i="34"/>
  <c r="E37" i="34"/>
  <c r="D37" i="34"/>
  <c r="C37" i="34"/>
  <c r="H26" i="34"/>
  <c r="G26" i="34"/>
  <c r="F26" i="34"/>
  <c r="E26" i="34"/>
  <c r="D26" i="34"/>
  <c r="C26" i="34"/>
  <c r="I47" i="34"/>
  <c r="I46" i="34"/>
  <c r="I45" i="34"/>
  <c r="I44" i="34"/>
  <c r="I43" i="34"/>
  <c r="I42" i="34"/>
  <c r="I36" i="34"/>
  <c r="I35" i="34"/>
  <c r="I34" i="34"/>
  <c r="I33" i="34"/>
  <c r="I32" i="34"/>
  <c r="I31" i="34"/>
  <c r="I25" i="34"/>
  <c r="I24" i="34"/>
  <c r="I23" i="34"/>
  <c r="I22" i="34"/>
  <c r="I21" i="34"/>
  <c r="I20" i="34"/>
  <c r="I10" i="34"/>
  <c r="I11" i="34"/>
  <c r="I12" i="34"/>
  <c r="I13" i="34"/>
  <c r="I14" i="34"/>
  <c r="I9" i="34"/>
  <c r="D15" i="34"/>
  <c r="E15" i="34"/>
  <c r="F15" i="34"/>
  <c r="G15" i="34"/>
  <c r="H15" i="34"/>
  <c r="C15" i="34"/>
  <c r="V13" i="36"/>
  <c r="V12" i="36"/>
  <c r="V11" i="36"/>
  <c r="V10" i="36"/>
  <c r="V9" i="36"/>
  <c r="V8" i="36"/>
  <c r="C13" i="35" l="1"/>
  <c r="N12" i="35"/>
  <c r="N9" i="35"/>
  <c r="D13" i="35"/>
  <c r="O9" i="35"/>
  <c r="P9" i="35"/>
  <c r="Q9" i="35"/>
  <c r="R9" i="35"/>
  <c r="S9" i="35"/>
  <c r="T9" i="35"/>
  <c r="U9" i="35"/>
  <c r="V9" i="35"/>
  <c r="N10" i="35"/>
  <c r="O10" i="35"/>
  <c r="P10" i="35"/>
  <c r="Q10" i="35"/>
  <c r="R10" i="35"/>
  <c r="S10" i="35"/>
  <c r="T10" i="35"/>
  <c r="U10" i="35"/>
  <c r="V10" i="35"/>
  <c r="N11" i="35"/>
  <c r="O11" i="35"/>
  <c r="P11" i="35"/>
  <c r="Q11" i="35"/>
  <c r="R11" i="35"/>
  <c r="S11" i="35"/>
  <c r="T11" i="35"/>
  <c r="U11" i="35"/>
  <c r="V11" i="35"/>
  <c r="O12" i="35"/>
  <c r="P12" i="35"/>
  <c r="Q12" i="35"/>
  <c r="R12" i="35"/>
  <c r="S12" i="35"/>
  <c r="T12" i="35"/>
  <c r="U12" i="35"/>
  <c r="V12" i="35"/>
  <c r="N13" i="35"/>
  <c r="O13" i="35"/>
  <c r="P13" i="35"/>
  <c r="Q13" i="35"/>
  <c r="R13" i="35"/>
  <c r="S13" i="35"/>
  <c r="T13" i="35"/>
  <c r="U13" i="35"/>
  <c r="V13" i="35"/>
  <c r="O8" i="35"/>
  <c r="P8" i="35"/>
  <c r="Q8" i="35"/>
  <c r="R8" i="35"/>
  <c r="S8" i="35"/>
  <c r="T8" i="35"/>
  <c r="U8" i="35"/>
  <c r="V8" i="35"/>
  <c r="E13" i="35"/>
  <c r="F13" i="35"/>
  <c r="G13" i="35"/>
  <c r="H13" i="35"/>
  <c r="I13" i="35"/>
  <c r="J13" i="35"/>
  <c r="K13" i="35"/>
  <c r="AC13" i="3"/>
  <c r="AD13" i="3"/>
  <c r="AE13" i="3"/>
  <c r="AF13" i="3"/>
  <c r="AG13" i="3"/>
  <c r="AH13" i="3"/>
  <c r="AB13" i="3"/>
  <c r="AC12" i="3"/>
  <c r="AD12" i="3"/>
  <c r="AE12" i="3"/>
  <c r="AF12" i="3"/>
  <c r="AG12" i="3"/>
  <c r="AH12" i="3"/>
  <c r="AB12" i="3"/>
  <c r="AE20" i="3"/>
  <c r="AE21" i="3"/>
  <c r="AE22" i="3"/>
  <c r="W12" i="3"/>
  <c r="X11" i="3"/>
  <c r="X10" i="3"/>
  <c r="H10" i="3"/>
  <c r="H11" i="3"/>
  <c r="H13" i="3"/>
  <c r="H14" i="3"/>
  <c r="H15" i="3"/>
  <c r="H16" i="3"/>
  <c r="H17" i="3"/>
  <c r="H18" i="3"/>
  <c r="H19" i="3"/>
  <c r="H20" i="3"/>
  <c r="H21" i="3"/>
  <c r="H22" i="3"/>
  <c r="H23" i="3"/>
  <c r="H9" i="3"/>
  <c r="G23" i="3"/>
  <c r="G10" i="3"/>
  <c r="G11" i="3"/>
  <c r="G12" i="3"/>
  <c r="G13" i="3"/>
  <c r="G14" i="3"/>
  <c r="G15" i="3"/>
  <c r="G16" i="3"/>
  <c r="G17" i="3"/>
  <c r="G18" i="3"/>
  <c r="G19" i="3"/>
  <c r="G20" i="3"/>
  <c r="G21" i="3"/>
  <c r="G22" i="3"/>
  <c r="G9" i="3"/>
  <c r="K32" i="32"/>
  <c r="K33" i="32"/>
  <c r="K34" i="32"/>
  <c r="K35" i="32"/>
  <c r="K36" i="32"/>
  <c r="K37" i="32"/>
  <c r="K38" i="32"/>
  <c r="K39" i="32"/>
  <c r="K40" i="32"/>
  <c r="K41" i="32"/>
  <c r="K42" i="32"/>
  <c r="K43" i="32"/>
  <c r="K44" i="32"/>
  <c r="K45" i="32"/>
  <c r="K46" i="32"/>
  <c r="K48" i="32"/>
  <c r="H32" i="32"/>
  <c r="H33" i="32"/>
  <c r="H34" i="32"/>
  <c r="H35" i="32"/>
  <c r="H36" i="32"/>
  <c r="H37" i="32"/>
  <c r="H38" i="32"/>
  <c r="H39" i="32"/>
  <c r="H40" i="32"/>
  <c r="H41" i="32"/>
  <c r="H43" i="32"/>
  <c r="H44" i="32"/>
  <c r="H45" i="32"/>
  <c r="H46" i="32"/>
  <c r="H48" i="32"/>
  <c r="H22" i="32"/>
  <c r="H9" i="32"/>
  <c r="H10" i="32"/>
  <c r="H11" i="32"/>
  <c r="H12" i="32"/>
  <c r="H13" i="32"/>
  <c r="H14" i="32"/>
  <c r="H15" i="32"/>
  <c r="H16" i="32"/>
  <c r="H17" i="32"/>
  <c r="H18" i="32"/>
  <c r="H19" i="32"/>
  <c r="H20" i="32"/>
  <c r="H21" i="32"/>
  <c r="F23" i="32"/>
  <c r="I37" i="21"/>
  <c r="C42" i="15"/>
  <c r="C37" i="15"/>
  <c r="C30" i="15"/>
  <c r="D30" i="15"/>
  <c r="D27" i="15"/>
  <c r="D23" i="25"/>
  <c r="M23" i="39"/>
  <c r="K20" i="39"/>
  <c r="I9" i="29"/>
  <c r="E10" i="29"/>
  <c r="K22" i="39"/>
  <c r="K9" i="39"/>
  <c r="M19" i="39"/>
  <c r="M15" i="39"/>
  <c r="M11" i="39"/>
  <c r="K21" i="39"/>
  <c r="M22" i="39"/>
  <c r="M18" i="39"/>
  <c r="M14" i="39"/>
  <c r="M10" i="39"/>
  <c r="M21" i="39"/>
  <c r="M17" i="39"/>
  <c r="M13" i="39"/>
  <c r="M9" i="39"/>
  <c r="M20" i="39"/>
  <c r="M16" i="39"/>
  <c r="M12" i="39"/>
  <c r="M24" i="39"/>
  <c r="K24" i="39"/>
  <c r="K23" i="39"/>
  <c r="K19" i="39"/>
  <c r="K18" i="39"/>
  <c r="K17" i="39"/>
  <c r="K16" i="39"/>
  <c r="K15" i="39"/>
  <c r="K14" i="39"/>
  <c r="K13" i="39"/>
  <c r="K12" i="39"/>
  <c r="K11" i="39"/>
  <c r="K10" i="39"/>
  <c r="U10" i="3"/>
  <c r="D24" i="3"/>
  <c r="G9" i="32"/>
  <c r="K8" i="32"/>
  <c r="K11" i="32"/>
  <c r="K12" i="32"/>
  <c r="K13" i="32"/>
  <c r="K14" i="32"/>
  <c r="K16" i="32"/>
  <c r="K17" i="32"/>
  <c r="K18" i="32"/>
  <c r="K20" i="32"/>
  <c r="K21" i="32"/>
  <c r="K22" i="32"/>
  <c r="I23" i="32"/>
  <c r="J20" i="32"/>
  <c r="I49" i="32"/>
  <c r="G20" i="32"/>
  <c r="K10" i="32"/>
  <c r="J18" i="32"/>
  <c r="G12" i="32"/>
  <c r="K9" i="32"/>
  <c r="J45" i="32"/>
  <c r="J15" i="32"/>
  <c r="G13" i="32"/>
  <c r="J19" i="32"/>
  <c r="J17" i="32"/>
  <c r="G11" i="32"/>
  <c r="J8" i="32"/>
  <c r="J42" i="32"/>
  <c r="J40" i="32"/>
  <c r="J38" i="32"/>
  <c r="J36" i="32"/>
  <c r="J34" i="32"/>
  <c r="J32" i="32"/>
  <c r="J23" i="32"/>
  <c r="D23" i="32"/>
  <c r="G21" i="32"/>
  <c r="J16" i="32"/>
  <c r="K15" i="32"/>
  <c r="G14" i="32"/>
  <c r="E11" i="32"/>
  <c r="G10" i="32"/>
  <c r="H8" i="32"/>
  <c r="E24" i="3"/>
  <c r="F19" i="3"/>
  <c r="G23" i="32"/>
  <c r="E23" i="32"/>
  <c r="G19" i="32"/>
  <c r="J14" i="32"/>
  <c r="J13" i="32"/>
  <c r="J12" i="32"/>
  <c r="J11" i="32"/>
  <c r="J10" i="32"/>
  <c r="J9" i="32"/>
  <c r="E9" i="32"/>
  <c r="G8" i="32"/>
  <c r="J22" i="32"/>
  <c r="G22" i="32"/>
  <c r="J21" i="32"/>
  <c r="G18" i="32"/>
  <c r="G17" i="32"/>
  <c r="G16" i="32"/>
  <c r="G15" i="32"/>
  <c r="J47" i="32"/>
  <c r="J46" i="32"/>
  <c r="J44" i="32"/>
  <c r="J43" i="32"/>
  <c r="J41" i="32"/>
  <c r="J39" i="32"/>
  <c r="J37" i="32"/>
  <c r="J35" i="32"/>
  <c r="J33" i="32"/>
  <c r="J31" i="32"/>
  <c r="J49" i="32"/>
  <c r="J48" i="32"/>
  <c r="E15" i="32"/>
  <c r="K23" i="32"/>
  <c r="H23" i="32"/>
  <c r="E13" i="32"/>
  <c r="E17" i="32"/>
  <c r="E19" i="32"/>
  <c r="E21" i="32"/>
  <c r="E8" i="32"/>
  <c r="E14" i="32"/>
  <c r="E10" i="32"/>
  <c r="E20" i="32"/>
  <c r="E16" i="32"/>
  <c r="E18" i="32"/>
  <c r="E12" i="32"/>
  <c r="E22" i="32"/>
  <c r="F13" i="3"/>
  <c r="F15" i="3"/>
  <c r="F17" i="3"/>
  <c r="F23" i="3"/>
  <c r="G24" i="3"/>
  <c r="F9" i="3"/>
  <c r="F10" i="3"/>
  <c r="F11" i="3"/>
  <c r="F12" i="3"/>
  <c r="F21" i="3"/>
  <c r="F22" i="3"/>
  <c r="F24" i="3"/>
  <c r="H24" i="3"/>
  <c r="F14" i="3"/>
  <c r="F16" i="3"/>
  <c r="F18" i="3"/>
  <c r="F20" i="3"/>
  <c r="K23" i="41"/>
  <c r="G12" i="41"/>
  <c r="D41" i="15"/>
  <c r="E41" i="15"/>
  <c r="C41" i="15"/>
  <c r="D31" i="15"/>
  <c r="E31" i="15"/>
  <c r="C31" i="15"/>
  <c r="F41" i="15"/>
  <c r="E27" i="15"/>
  <c r="H48" i="26"/>
  <c r="D32" i="26"/>
  <c r="F31" i="15"/>
  <c r="J48" i="26"/>
  <c r="F48" i="26"/>
  <c r="H31" i="32"/>
  <c r="K31" i="32"/>
  <c r="F49" i="32"/>
  <c r="D49" i="32"/>
  <c r="K49" i="32"/>
  <c r="G49" i="32"/>
  <c r="G31" i="32"/>
  <c r="E49" i="32"/>
  <c r="G47" i="32"/>
  <c r="G45" i="32"/>
  <c r="G43" i="32"/>
  <c r="G41" i="32"/>
  <c r="G39" i="32"/>
  <c r="G37" i="32"/>
  <c r="G35" i="32"/>
  <c r="G33" i="32"/>
  <c r="G48" i="32"/>
  <c r="G46" i="32"/>
  <c r="G44" i="32"/>
  <c r="G42" i="32"/>
  <c r="G40" i="32"/>
  <c r="G38" i="32"/>
  <c r="G36" i="32"/>
  <c r="G34" i="32"/>
  <c r="G32" i="32"/>
  <c r="E32" i="32"/>
  <c r="E47" i="32"/>
  <c r="E44" i="32"/>
  <c r="E40" i="32"/>
  <c r="E36" i="32"/>
  <c r="E31" i="32"/>
  <c r="E45" i="32"/>
  <c r="E42" i="32"/>
  <c r="E38" i="32"/>
  <c r="E34" i="32"/>
  <c r="E48" i="32"/>
  <c r="E46" i="32"/>
  <c r="E43" i="32"/>
  <c r="E41" i="32"/>
  <c r="E39" i="32"/>
  <c r="E37" i="32"/>
  <c r="E35" i="32"/>
  <c r="E33" i="32"/>
  <c r="H49" i="32"/>
  <c r="L9" i="26"/>
  <c r="G43" i="19"/>
  <c r="G34" i="19"/>
  <c r="D24" i="19"/>
  <c r="G10" i="19"/>
  <c r="E37" i="17"/>
  <c r="H36" i="17"/>
  <c r="G37" i="17"/>
  <c r="H34" i="17"/>
  <c r="D37" i="17"/>
  <c r="F37" i="17"/>
  <c r="H28" i="17"/>
  <c r="F29" i="17"/>
  <c r="E27" i="17"/>
  <c r="H36" i="16"/>
  <c r="E37" i="16"/>
  <c r="F37" i="16"/>
  <c r="H26" i="16"/>
  <c r="H28" i="16"/>
  <c r="D29" i="16"/>
  <c r="F26" i="16"/>
  <c r="E38" i="15"/>
  <c r="E39" i="15"/>
  <c r="E40" i="15"/>
  <c r="E37" i="15"/>
  <c r="D38" i="15"/>
  <c r="D39" i="15"/>
  <c r="D40" i="15"/>
  <c r="D37" i="15"/>
  <c r="C38" i="15"/>
  <c r="C39" i="15"/>
  <c r="C40" i="15"/>
  <c r="E28" i="15"/>
  <c r="E29" i="15"/>
  <c r="E30" i="15"/>
  <c r="D28" i="15"/>
  <c r="D29" i="15"/>
  <c r="C29" i="15"/>
  <c r="C28" i="15"/>
  <c r="C27" i="15"/>
  <c r="F38" i="15"/>
  <c r="F39" i="15"/>
  <c r="E42" i="15"/>
  <c r="F29" i="15"/>
  <c r="E32" i="15"/>
  <c r="I9" i="14"/>
  <c r="I10" i="14"/>
  <c r="I11" i="14"/>
  <c r="I12" i="14" s="1"/>
  <c r="C32" i="15"/>
  <c r="I8" i="14"/>
  <c r="D27" i="5"/>
  <c r="E26" i="5" s="1"/>
  <c r="F27" i="5"/>
  <c r="G8" i="5" s="1"/>
  <c r="G25" i="5"/>
  <c r="E27" i="5"/>
  <c r="E11" i="5"/>
  <c r="E15" i="5"/>
  <c r="E23" i="5"/>
  <c r="E12" i="5"/>
  <c r="E16" i="5"/>
  <c r="E20" i="5"/>
  <c r="E24" i="5"/>
  <c r="G11" i="5"/>
  <c r="G24" i="5"/>
  <c r="G22" i="5"/>
  <c r="G10" i="5"/>
  <c r="G9" i="5"/>
  <c r="E8" i="5"/>
  <c r="G20" i="5"/>
  <c r="G12" i="5"/>
  <c r="G17" i="5"/>
  <c r="G27" i="5"/>
  <c r="G21" i="5"/>
  <c r="G13" i="5"/>
  <c r="G18" i="5"/>
  <c r="G14" i="5"/>
  <c r="G23" i="5"/>
  <c r="G15" i="5"/>
  <c r="E22" i="5"/>
  <c r="E18" i="5"/>
  <c r="E14" i="5"/>
  <c r="E10" i="5"/>
  <c r="E25" i="5"/>
  <c r="E21" i="5"/>
  <c r="E17" i="5"/>
  <c r="E13" i="5"/>
  <c r="I44" i="21"/>
  <c r="I17" i="21"/>
  <c r="I11" i="21"/>
  <c r="I19" i="21"/>
  <c r="I46" i="21"/>
  <c r="I45" i="21"/>
  <c r="I43" i="21"/>
  <c r="D33" i="41"/>
  <c r="J36" i="41"/>
  <c r="J34" i="41"/>
  <c r="J33" i="41"/>
  <c r="H37" i="41"/>
  <c r="H36" i="41"/>
  <c r="H35" i="41"/>
  <c r="H33" i="41"/>
  <c r="F35" i="41"/>
  <c r="D35" i="41"/>
  <c r="F37" i="41"/>
  <c r="F36" i="41"/>
  <c r="F34" i="41"/>
  <c r="D37" i="41"/>
  <c r="D36" i="41"/>
  <c r="J35" i="41"/>
  <c r="J37" i="41"/>
  <c r="D34" i="41"/>
  <c r="N35" i="41"/>
  <c r="K24" i="41"/>
  <c r="L36" i="41" s="1"/>
  <c r="K22" i="41"/>
  <c r="L34" i="41" s="1"/>
  <c r="K21" i="41"/>
  <c r="L33" i="41" s="1"/>
  <c r="G13" i="41"/>
  <c r="G11" i="41"/>
  <c r="G10" i="41"/>
  <c r="I13" i="41"/>
  <c r="I12" i="41"/>
  <c r="I11" i="41"/>
  <c r="I10" i="41"/>
  <c r="H37" i="10"/>
  <c r="H43" i="10"/>
  <c r="AC22" i="9"/>
  <c r="AE22" i="9"/>
  <c r="AB22" i="9"/>
  <c r="X22" i="9"/>
  <c r="S22" i="9"/>
  <c r="K22" i="9"/>
  <c r="J22" i="9"/>
  <c r="H22" i="9"/>
  <c r="C22" i="9"/>
  <c r="M22" i="9"/>
  <c r="I22" i="9"/>
  <c r="E22" i="9"/>
  <c r="D22" i="9"/>
  <c r="O22" i="9"/>
  <c r="T22" i="9"/>
  <c r="U22" i="9"/>
  <c r="Y22" i="9"/>
  <c r="Z22" i="9"/>
  <c r="AD22" i="9"/>
  <c r="G15" i="41"/>
  <c r="H10" i="41" s="1"/>
  <c r="N36" i="41"/>
  <c r="N34" i="41"/>
  <c r="N33" i="41"/>
  <c r="M26" i="41"/>
  <c r="N24" i="41" s="1"/>
  <c r="I34" i="21"/>
  <c r="I20" i="21"/>
  <c r="I18" i="21"/>
  <c r="I16" i="21"/>
  <c r="AF22" i="9"/>
  <c r="W22" i="9"/>
  <c r="R22" i="9"/>
  <c r="N22" i="9"/>
  <c r="F22" i="9"/>
  <c r="P22" i="9"/>
  <c r="G22" i="9"/>
  <c r="AA22" i="9"/>
  <c r="V22" i="9"/>
  <c r="Q22" i="9"/>
  <c r="L22" i="9"/>
  <c r="H37" i="8"/>
  <c r="G37" i="8"/>
  <c r="F37" i="8"/>
  <c r="E37" i="8"/>
  <c r="I35" i="8"/>
  <c r="I36" i="8"/>
  <c r="C37" i="8"/>
  <c r="D37" i="8"/>
  <c r="H31" i="8"/>
  <c r="I28" i="8"/>
  <c r="F31" i="8"/>
  <c r="D31" i="8"/>
  <c r="I27" i="8"/>
  <c r="H25" i="8"/>
  <c r="E25" i="8"/>
  <c r="D25" i="8"/>
  <c r="C25" i="8"/>
  <c r="I22" i="8"/>
  <c r="G13" i="8"/>
  <c r="I9" i="8"/>
  <c r="E13" i="8"/>
  <c r="I12" i="8"/>
  <c r="C13" i="8"/>
  <c r="E37" i="7"/>
  <c r="V20" i="7" s="1"/>
  <c r="E43" i="7"/>
  <c r="Y20" i="7" s="1"/>
  <c r="D43" i="7"/>
  <c r="X20" i="7" s="1"/>
  <c r="C43" i="7"/>
  <c r="W20" i="7" s="1"/>
  <c r="E31" i="7"/>
  <c r="S20" i="7" s="1"/>
  <c r="C31" i="7"/>
  <c r="Q20" i="7" s="1"/>
  <c r="E24" i="7"/>
  <c r="P19" i="7" s="1"/>
  <c r="E23" i="7"/>
  <c r="P18" i="7" s="1"/>
  <c r="E22" i="7"/>
  <c r="P17" i="7" s="1"/>
  <c r="E21" i="7"/>
  <c r="D24" i="7"/>
  <c r="O19" i="7" s="1"/>
  <c r="D23" i="7"/>
  <c r="O18" i="7" s="1"/>
  <c r="D22" i="7"/>
  <c r="O17" i="7" s="1"/>
  <c r="D21" i="7"/>
  <c r="C24" i="7"/>
  <c r="N19" i="7" s="1"/>
  <c r="C23" i="7"/>
  <c r="N18" i="7" s="1"/>
  <c r="C22" i="7"/>
  <c r="N17" i="7" s="1"/>
  <c r="C21" i="7"/>
  <c r="D13" i="7"/>
  <c r="I20" i="7" s="1"/>
  <c r="E35" i="6"/>
  <c r="E34" i="6"/>
  <c r="E36" i="6"/>
  <c r="E33" i="6"/>
  <c r="E41" i="6"/>
  <c r="E42" i="6"/>
  <c r="D43" i="6"/>
  <c r="E40" i="6"/>
  <c r="E39" i="6"/>
  <c r="E30" i="6"/>
  <c r="E29" i="6"/>
  <c r="E24" i="6"/>
  <c r="E23" i="6"/>
  <c r="E22" i="6"/>
  <c r="E21" i="6"/>
  <c r="E18" i="6"/>
  <c r="E17" i="6"/>
  <c r="E16" i="6"/>
  <c r="E12" i="6"/>
  <c r="E10" i="6"/>
  <c r="E9" i="6"/>
  <c r="L25" i="26"/>
  <c r="L10" i="26"/>
  <c r="L11" i="26"/>
  <c r="L12" i="26"/>
  <c r="L13" i="26"/>
  <c r="L14" i="26"/>
  <c r="L15" i="26"/>
  <c r="L16" i="26"/>
  <c r="L17" i="26"/>
  <c r="L18" i="26"/>
  <c r="L19" i="26"/>
  <c r="L20" i="26"/>
  <c r="L21" i="26"/>
  <c r="L22" i="26"/>
  <c r="L23" i="26"/>
  <c r="J21" i="26"/>
  <c r="F25" i="8"/>
  <c r="J15" i="26"/>
  <c r="J9" i="26"/>
  <c r="J16" i="26"/>
  <c r="J14" i="26"/>
  <c r="J12" i="26"/>
  <c r="E31" i="8"/>
  <c r="G31" i="8"/>
  <c r="G25" i="8"/>
  <c r="H13" i="8"/>
  <c r="D13" i="8"/>
  <c r="F11" i="26"/>
  <c r="H12" i="26"/>
  <c r="D11" i="26"/>
  <c r="D13" i="26"/>
  <c r="D15" i="26"/>
  <c r="D17" i="26"/>
  <c r="D19" i="26"/>
  <c r="D21" i="26"/>
  <c r="D23" i="26"/>
  <c r="D9" i="26"/>
  <c r="D10" i="26"/>
  <c r="D12" i="26"/>
  <c r="D14" i="26"/>
  <c r="D16" i="26"/>
  <c r="D18" i="26"/>
  <c r="D20" i="26"/>
  <c r="D22" i="26"/>
  <c r="D25" i="26"/>
  <c r="S11" i="36"/>
  <c r="S8" i="36"/>
  <c r="R12" i="36"/>
  <c r="Q12" i="36"/>
  <c r="Q10" i="36"/>
  <c r="Q9" i="36"/>
  <c r="Q8" i="36"/>
  <c r="O11" i="36"/>
  <c r="O8" i="36"/>
  <c r="N12" i="36"/>
  <c r="N11" i="36"/>
  <c r="N9" i="36"/>
  <c r="U8" i="36"/>
  <c r="U10" i="36"/>
  <c r="U11" i="36"/>
  <c r="Q11" i="36"/>
  <c r="U9" i="36"/>
  <c r="U13" i="36"/>
  <c r="U12" i="36"/>
  <c r="M12" i="29"/>
  <c r="M11" i="29"/>
  <c r="M10" i="29"/>
  <c r="K12" i="29"/>
  <c r="K11" i="29"/>
  <c r="K10" i="29"/>
  <c r="I12" i="29"/>
  <c r="I11" i="29"/>
  <c r="G11" i="29"/>
  <c r="I10" i="29"/>
  <c r="E9" i="29"/>
  <c r="E12" i="29"/>
  <c r="G10" i="29"/>
  <c r="E11" i="29"/>
  <c r="N8" i="35"/>
  <c r="K9" i="29"/>
  <c r="M9" i="29"/>
  <c r="G9" i="29"/>
  <c r="I10" i="39"/>
  <c r="I12" i="39"/>
  <c r="I14" i="39"/>
  <c r="I22" i="39"/>
  <c r="I23" i="39"/>
  <c r="I9" i="39"/>
  <c r="I11" i="39"/>
  <c r="I19" i="39"/>
  <c r="I20" i="39"/>
  <c r="I15" i="39"/>
  <c r="I16" i="39"/>
  <c r="I18" i="39"/>
  <c r="I21" i="39"/>
  <c r="I13" i="39"/>
  <c r="I17" i="39"/>
  <c r="I24" i="39"/>
  <c r="E13" i="29"/>
  <c r="G24" i="39"/>
  <c r="G23" i="39"/>
  <c r="G11" i="39"/>
  <c r="G22" i="39"/>
  <c r="G13" i="39"/>
  <c r="G16" i="39"/>
  <c r="G10" i="39"/>
  <c r="G18" i="39"/>
  <c r="G9" i="39"/>
  <c r="G12" i="39"/>
  <c r="G15" i="39"/>
  <c r="G20" i="39"/>
  <c r="G19" i="39"/>
  <c r="G14" i="39"/>
  <c r="G21" i="39"/>
  <c r="G17" i="39"/>
  <c r="E11" i="39"/>
  <c r="E15" i="39"/>
  <c r="E19" i="39"/>
  <c r="E23" i="39"/>
  <c r="E22" i="39"/>
  <c r="E17" i="39"/>
  <c r="E12" i="39"/>
  <c r="E14" i="39"/>
  <c r="E13" i="39"/>
  <c r="E16" i="39"/>
  <c r="E18" i="39"/>
  <c r="E10" i="39"/>
  <c r="E9" i="39"/>
  <c r="E20" i="39"/>
  <c r="E21" i="39"/>
  <c r="K13" i="29"/>
  <c r="E24" i="39"/>
  <c r="M13" i="29"/>
  <c r="I13" i="29"/>
  <c r="Y20" i="3"/>
  <c r="M20" i="3"/>
  <c r="M21" i="3"/>
  <c r="Q22" i="3"/>
  <c r="AB21" i="3"/>
  <c r="AB20" i="3"/>
  <c r="Y21" i="3"/>
  <c r="V21" i="3"/>
  <c r="V20" i="3"/>
  <c r="S21" i="3"/>
  <c r="S20" i="3"/>
  <c r="P21" i="3"/>
  <c r="P20" i="3"/>
  <c r="N22" i="3"/>
  <c r="O22" i="3"/>
  <c r="R22" i="3"/>
  <c r="U22" i="3"/>
  <c r="AB22" i="3"/>
  <c r="L22" i="3"/>
  <c r="K22" i="3"/>
  <c r="Y22" i="3"/>
  <c r="P22" i="3"/>
  <c r="S22" i="3"/>
  <c r="M22" i="3"/>
  <c r="V22" i="3"/>
  <c r="T22" i="3"/>
  <c r="S10" i="3"/>
  <c r="V11" i="3"/>
  <c r="V10" i="3"/>
  <c r="G37" i="19"/>
  <c r="G38" i="19"/>
  <c r="G39" i="19"/>
  <c r="G40" i="19"/>
  <c r="G41" i="19"/>
  <c r="G42" i="19"/>
  <c r="G44" i="19"/>
  <c r="G47" i="19"/>
  <c r="G11" i="19"/>
  <c r="G12" i="19"/>
  <c r="G13" i="19"/>
  <c r="G15" i="19"/>
  <c r="G16" i="19"/>
  <c r="G17" i="19"/>
  <c r="G18" i="19"/>
  <c r="G19" i="19"/>
  <c r="G21" i="19"/>
  <c r="G22" i="19"/>
  <c r="G9" i="19"/>
  <c r="E26" i="41"/>
  <c r="F23" i="41" s="1"/>
  <c r="C26" i="41"/>
  <c r="D25" i="41"/>
  <c r="I26" i="41"/>
  <c r="J24" i="41" s="1"/>
  <c r="G26" i="41"/>
  <c r="H21" i="41" s="1"/>
  <c r="G12" i="29"/>
  <c r="G13" i="29"/>
  <c r="D22" i="41"/>
  <c r="F22" i="41"/>
  <c r="F21" i="41"/>
  <c r="D23" i="41"/>
  <c r="D24" i="41"/>
  <c r="D21" i="41"/>
  <c r="H22" i="41"/>
  <c r="H24" i="41"/>
  <c r="H23" i="41"/>
  <c r="J23" i="41"/>
  <c r="D26" i="41"/>
  <c r="E81" i="24"/>
  <c r="H81" i="24"/>
  <c r="I81" i="24"/>
  <c r="J81" i="24"/>
  <c r="K81" i="24"/>
  <c r="L81" i="24"/>
  <c r="F81" i="24"/>
  <c r="G81" i="24"/>
  <c r="I27" i="21"/>
  <c r="I13" i="21"/>
  <c r="D10" i="41"/>
  <c r="F10" i="41"/>
  <c r="D11" i="41"/>
  <c r="F11" i="41"/>
  <c r="D12" i="41"/>
  <c r="F12" i="41"/>
  <c r="D13" i="41"/>
  <c r="F13" i="41"/>
  <c r="D14" i="41"/>
  <c r="F14" i="41"/>
  <c r="H15" i="41"/>
  <c r="F15" i="41"/>
  <c r="D15" i="41"/>
  <c r="I10" i="8"/>
  <c r="I15" i="8"/>
  <c r="I16" i="8"/>
  <c r="I17" i="8"/>
  <c r="I21" i="8"/>
  <c r="I23" i="8"/>
  <c r="I29" i="8"/>
  <c r="I30" i="8"/>
  <c r="P11" i="3"/>
  <c r="P10" i="3"/>
  <c r="N11" i="3"/>
  <c r="N10" i="3"/>
  <c r="L11" i="3"/>
  <c r="L10" i="3"/>
  <c r="R11" i="3"/>
  <c r="R10" i="3"/>
  <c r="T11" i="3"/>
  <c r="T10" i="3"/>
  <c r="N10" i="36"/>
  <c r="N8" i="36"/>
  <c r="I10" i="21"/>
  <c r="I12" i="21"/>
  <c r="I14" i="21"/>
  <c r="I23" i="21"/>
  <c r="I24" i="21"/>
  <c r="I25" i="21"/>
  <c r="I26" i="21"/>
  <c r="I30" i="21"/>
  <c r="I31" i="21"/>
  <c r="I32" i="21"/>
  <c r="I33" i="21"/>
  <c r="I9" i="21"/>
  <c r="I38" i="21"/>
  <c r="I40" i="21"/>
  <c r="I39" i="21"/>
  <c r="I41" i="21" s="1"/>
  <c r="C26" i="16"/>
  <c r="C34" i="16"/>
  <c r="C34" i="17"/>
  <c r="D34" i="17"/>
  <c r="E34" i="17"/>
  <c r="F34" i="17"/>
  <c r="G34" i="17"/>
  <c r="C35" i="17"/>
  <c r="D35" i="17"/>
  <c r="E35" i="17"/>
  <c r="F35" i="17"/>
  <c r="G35" i="17"/>
  <c r="C36" i="17"/>
  <c r="D36" i="17"/>
  <c r="E36" i="17"/>
  <c r="F36" i="17"/>
  <c r="G36" i="17"/>
  <c r="C37" i="17"/>
  <c r="D33" i="17"/>
  <c r="E33" i="17"/>
  <c r="F33" i="17"/>
  <c r="G33" i="17"/>
  <c r="H33" i="17"/>
  <c r="C33" i="17"/>
  <c r="C26" i="17"/>
  <c r="D26" i="17"/>
  <c r="E26" i="17"/>
  <c r="F26" i="17"/>
  <c r="G26" i="17"/>
  <c r="H26" i="17"/>
  <c r="C27" i="17"/>
  <c r="D27" i="17"/>
  <c r="F27" i="17"/>
  <c r="G27" i="17"/>
  <c r="H27" i="17"/>
  <c r="C28" i="17"/>
  <c r="D28" i="17"/>
  <c r="E28" i="17"/>
  <c r="F28" i="17"/>
  <c r="G28" i="17"/>
  <c r="C29" i="17"/>
  <c r="D29" i="17"/>
  <c r="E29" i="17"/>
  <c r="G29" i="17"/>
  <c r="D25" i="17"/>
  <c r="E25" i="17"/>
  <c r="F25" i="17"/>
  <c r="G25" i="17"/>
  <c r="H25" i="17"/>
  <c r="C25" i="17"/>
  <c r="D34" i="16"/>
  <c r="E34" i="16"/>
  <c r="F34" i="16"/>
  <c r="G34" i="16"/>
  <c r="C35" i="16"/>
  <c r="D35" i="16"/>
  <c r="E35" i="16"/>
  <c r="F35" i="16"/>
  <c r="G35" i="16"/>
  <c r="H35" i="16"/>
  <c r="C36" i="16"/>
  <c r="D36" i="16"/>
  <c r="E36" i="16"/>
  <c r="F36" i="16"/>
  <c r="G36" i="16"/>
  <c r="D33" i="16"/>
  <c r="E33" i="16"/>
  <c r="F33" i="16"/>
  <c r="G33" i="16"/>
  <c r="C33" i="16"/>
  <c r="D26" i="16"/>
  <c r="E26" i="16"/>
  <c r="G26" i="16"/>
  <c r="C27" i="16"/>
  <c r="D27" i="16"/>
  <c r="E27" i="16"/>
  <c r="F27" i="16"/>
  <c r="G27" i="16"/>
  <c r="C28" i="16"/>
  <c r="D28" i="16"/>
  <c r="E28" i="16"/>
  <c r="F28" i="16"/>
  <c r="G28" i="16"/>
  <c r="D25" i="16"/>
  <c r="E25" i="16"/>
  <c r="F25" i="16"/>
  <c r="G25" i="16"/>
  <c r="C25" i="16"/>
  <c r="I21" i="21" l="1"/>
  <c r="I47" i="21"/>
  <c r="I28" i="21"/>
  <c r="I35" i="21"/>
  <c r="K26" i="41"/>
  <c r="L25" i="41" s="1"/>
  <c r="H25" i="41"/>
  <c r="H26" i="41" s="1"/>
  <c r="F25" i="41"/>
  <c r="I15" i="41"/>
  <c r="J13" i="41" s="1"/>
  <c r="H11" i="41"/>
  <c r="H13" i="41"/>
  <c r="J14" i="41"/>
  <c r="J12" i="41"/>
  <c r="L24" i="41"/>
  <c r="L21" i="41"/>
  <c r="H14" i="41"/>
  <c r="J21" i="41"/>
  <c r="L35" i="41"/>
  <c r="J22" i="41"/>
  <c r="F24" i="41"/>
  <c r="H12" i="41"/>
  <c r="J25" i="41"/>
  <c r="N26" i="41"/>
  <c r="N22" i="41"/>
  <c r="N23" i="41"/>
  <c r="N21" i="41"/>
  <c r="N25" i="41"/>
  <c r="H34" i="41"/>
  <c r="F33" i="41"/>
  <c r="E40" i="19"/>
  <c r="G36" i="19"/>
  <c r="E35" i="19"/>
  <c r="E46" i="19"/>
  <c r="G46" i="19"/>
  <c r="E17" i="19"/>
  <c r="E20" i="19"/>
  <c r="E10" i="19"/>
  <c r="E9" i="19"/>
  <c r="E23" i="19"/>
  <c r="E15" i="19"/>
  <c r="E19" i="19"/>
  <c r="E24" i="19"/>
  <c r="E22" i="19"/>
  <c r="E21" i="19"/>
  <c r="E12" i="19"/>
  <c r="E11" i="19"/>
  <c r="G24" i="19"/>
  <c r="E13" i="19"/>
  <c r="E16" i="19"/>
  <c r="E18" i="19"/>
  <c r="E49" i="19"/>
  <c r="E44" i="19"/>
  <c r="G14" i="19"/>
  <c r="E47" i="19"/>
  <c r="E34" i="19"/>
  <c r="E14" i="19"/>
  <c r="E45" i="19"/>
  <c r="E42" i="19"/>
  <c r="G49" i="19"/>
  <c r="G35" i="19"/>
  <c r="E39" i="19"/>
  <c r="E36" i="19"/>
  <c r="E41" i="19"/>
  <c r="H37" i="17"/>
  <c r="H29" i="17"/>
  <c r="H35" i="17"/>
  <c r="F29" i="16"/>
  <c r="E29" i="16"/>
  <c r="H27" i="16"/>
  <c r="C29" i="16"/>
  <c r="C37" i="16"/>
  <c r="D37" i="16"/>
  <c r="H34" i="16"/>
  <c r="G29" i="16"/>
  <c r="G37" i="16"/>
  <c r="H33" i="16"/>
  <c r="H25" i="16"/>
  <c r="F32" i="15"/>
  <c r="F40" i="15"/>
  <c r="D32" i="15"/>
  <c r="D42" i="15"/>
  <c r="F27" i="15"/>
  <c r="F37" i="15"/>
  <c r="F28" i="15"/>
  <c r="F30" i="15"/>
  <c r="E43" i="13"/>
  <c r="D23" i="13"/>
  <c r="E11" i="13" s="1"/>
  <c r="E45" i="13"/>
  <c r="E34" i="13"/>
  <c r="E31" i="13"/>
  <c r="E41" i="13"/>
  <c r="E33" i="13"/>
  <c r="H27" i="5"/>
  <c r="I13" i="5" s="1"/>
  <c r="G19" i="5"/>
  <c r="G26" i="5"/>
  <c r="G16" i="5"/>
  <c r="E19" i="5"/>
  <c r="E9" i="5"/>
  <c r="H31" i="10"/>
  <c r="H13" i="10"/>
  <c r="H25" i="10"/>
  <c r="H19" i="10"/>
  <c r="I25" i="8"/>
  <c r="I33" i="8"/>
  <c r="I34" i="8"/>
  <c r="I24" i="8"/>
  <c r="I18" i="8"/>
  <c r="F13" i="8"/>
  <c r="I13" i="8" s="1"/>
  <c r="C31" i="8"/>
  <c r="I31" i="8" s="1"/>
  <c r="I11" i="8"/>
  <c r="E25" i="7"/>
  <c r="P20" i="7" s="1"/>
  <c r="P16" i="7"/>
  <c r="D25" i="7"/>
  <c r="O20" i="7" s="1"/>
  <c r="O16" i="7"/>
  <c r="C25" i="7"/>
  <c r="N20" i="7" s="1"/>
  <c r="N16" i="7"/>
  <c r="C13" i="7"/>
  <c r="H20" i="7" s="1"/>
  <c r="E13" i="7"/>
  <c r="J20" i="7" s="1"/>
  <c r="C19" i="7"/>
  <c r="K20" i="7" s="1"/>
  <c r="D19" i="7"/>
  <c r="L20" i="7" s="1"/>
  <c r="E19" i="7"/>
  <c r="M20" i="7" s="1"/>
  <c r="D31" i="7"/>
  <c r="R20" i="7" s="1"/>
  <c r="C37" i="7"/>
  <c r="T20" i="7" s="1"/>
  <c r="D37" i="7"/>
  <c r="U20" i="7" s="1"/>
  <c r="D37" i="6"/>
  <c r="C43" i="6"/>
  <c r="E43" i="6" s="1"/>
  <c r="E27" i="6"/>
  <c r="C31" i="6"/>
  <c r="D31" i="6"/>
  <c r="D19" i="6"/>
  <c r="C37" i="6"/>
  <c r="E15" i="6"/>
  <c r="E11" i="6"/>
  <c r="C19" i="6"/>
  <c r="E19" i="6" s="1"/>
  <c r="D25" i="6"/>
  <c r="D13" i="6"/>
  <c r="C13" i="6"/>
  <c r="C25" i="6"/>
  <c r="E28" i="6"/>
  <c r="J20" i="26"/>
  <c r="J46" i="26"/>
  <c r="J41" i="26"/>
  <c r="J38" i="26"/>
  <c r="J35" i="26"/>
  <c r="J11" i="26"/>
  <c r="J44" i="26"/>
  <c r="J42" i="26"/>
  <c r="J32" i="26"/>
  <c r="J45" i="26"/>
  <c r="J39" i="26"/>
  <c r="J37" i="26"/>
  <c r="J40" i="26"/>
  <c r="F41" i="26"/>
  <c r="F36" i="26"/>
  <c r="F16" i="26"/>
  <c r="H15" i="26"/>
  <c r="H11" i="26"/>
  <c r="H21" i="26"/>
  <c r="H16" i="26"/>
  <c r="H19" i="26"/>
  <c r="J18" i="26"/>
  <c r="J25" i="26"/>
  <c r="J23" i="26"/>
  <c r="J22" i="26"/>
  <c r="J13" i="26"/>
  <c r="H23" i="26"/>
  <c r="H13" i="26"/>
  <c r="H9" i="26"/>
  <c r="F9" i="26"/>
  <c r="H14" i="26"/>
  <c r="F37" i="26"/>
  <c r="F42" i="26"/>
  <c r="F39" i="26"/>
  <c r="H40" i="26"/>
  <c r="F17" i="26"/>
  <c r="H17" i="26"/>
  <c r="H25" i="26"/>
  <c r="J17" i="26"/>
  <c r="F34" i="26"/>
  <c r="F33" i="26"/>
  <c r="F46" i="26"/>
  <c r="F25" i="26"/>
  <c r="J19" i="26"/>
  <c r="F40" i="26"/>
  <c r="D43" i="26"/>
  <c r="L45" i="26"/>
  <c r="F22" i="26"/>
  <c r="F14" i="26"/>
  <c r="F23" i="26"/>
  <c r="F15" i="26"/>
  <c r="H22" i="26"/>
  <c r="H10" i="26"/>
  <c r="J10" i="26"/>
  <c r="F32" i="26"/>
  <c r="H35" i="26"/>
  <c r="D36" i="26"/>
  <c r="D35" i="26"/>
  <c r="F20" i="26"/>
  <c r="F12" i="26"/>
  <c r="F21" i="26"/>
  <c r="F13" i="26"/>
  <c r="H18" i="26"/>
  <c r="F43" i="26"/>
  <c r="H33" i="26"/>
  <c r="D44" i="26"/>
  <c r="F18" i="26"/>
  <c r="F10" i="26"/>
  <c r="F19" i="26"/>
  <c r="F45" i="26"/>
  <c r="F44" i="26"/>
  <c r="F35" i="26"/>
  <c r="J43" i="26"/>
  <c r="J34" i="26"/>
  <c r="F38" i="26"/>
  <c r="J36" i="26"/>
  <c r="J33" i="26"/>
  <c r="H34" i="26"/>
  <c r="H42" i="26"/>
  <c r="H39" i="26"/>
  <c r="H37" i="26"/>
  <c r="D37" i="26"/>
  <c r="D45" i="26"/>
  <c r="D38" i="26"/>
  <c r="D46" i="26"/>
  <c r="D33" i="26"/>
  <c r="H20" i="26"/>
  <c r="H36" i="26"/>
  <c r="H44" i="26"/>
  <c r="H43" i="26"/>
  <c r="H41" i="26"/>
  <c r="D39" i="26"/>
  <c r="D48" i="26"/>
  <c r="D40" i="26"/>
  <c r="H38" i="26"/>
  <c r="H46" i="26"/>
  <c r="H32" i="26"/>
  <c r="H45" i="26"/>
  <c r="D41" i="26"/>
  <c r="D34" i="26"/>
  <c r="D42" i="26"/>
  <c r="E14" i="25"/>
  <c r="E22" i="25"/>
  <c r="E9" i="25"/>
  <c r="E17" i="25"/>
  <c r="E16" i="25"/>
  <c r="E11" i="25"/>
  <c r="E19" i="25"/>
  <c r="E10" i="25"/>
  <c r="E18" i="25"/>
  <c r="E13" i="25"/>
  <c r="E21" i="25"/>
  <c r="E12" i="25"/>
  <c r="E20" i="25"/>
  <c r="E23" i="25"/>
  <c r="E15" i="25"/>
  <c r="E8" i="25"/>
  <c r="T9" i="36"/>
  <c r="O13" i="36"/>
  <c r="O9" i="36"/>
  <c r="O12" i="36"/>
  <c r="P8" i="36"/>
  <c r="P11" i="36"/>
  <c r="P13" i="36"/>
  <c r="P10" i="36"/>
  <c r="P12" i="36"/>
  <c r="R10" i="36"/>
  <c r="R8" i="36"/>
  <c r="R9" i="36"/>
  <c r="R11" i="36"/>
  <c r="R13" i="36"/>
  <c r="S9" i="36"/>
  <c r="S13" i="36"/>
  <c r="S12" i="36"/>
  <c r="N13" i="36"/>
  <c r="Q13" i="36"/>
  <c r="S10" i="36"/>
  <c r="O10" i="36"/>
  <c r="P9" i="36"/>
  <c r="J11" i="41" l="1"/>
  <c r="L22" i="41"/>
  <c r="L26" i="41" s="1"/>
  <c r="J10" i="41"/>
  <c r="J15" i="41"/>
  <c r="F26" i="41"/>
  <c r="L23" i="41"/>
  <c r="J26" i="41"/>
  <c r="E48" i="19"/>
  <c r="E43" i="19"/>
  <c r="E38" i="19"/>
  <c r="E37" i="19"/>
  <c r="H29" i="16"/>
  <c r="H37" i="16"/>
  <c r="F42" i="15"/>
  <c r="E39" i="13"/>
  <c r="E37" i="13"/>
  <c r="E46" i="13"/>
  <c r="E15" i="13"/>
  <c r="E35" i="13"/>
  <c r="E32" i="13"/>
  <c r="E20" i="13"/>
  <c r="E42" i="13"/>
  <c r="E44" i="13"/>
  <c r="E40" i="13"/>
  <c r="E36" i="13"/>
  <c r="E38" i="13"/>
  <c r="E13" i="13"/>
  <c r="E8" i="13"/>
  <c r="E18" i="13"/>
  <c r="E19" i="13"/>
  <c r="E17" i="13"/>
  <c r="E21" i="13"/>
  <c r="E22" i="13"/>
  <c r="E12" i="13"/>
  <c r="E16" i="13"/>
  <c r="E14" i="13"/>
  <c r="E10" i="13"/>
  <c r="E9" i="13"/>
  <c r="E23" i="13"/>
  <c r="I16" i="5"/>
  <c r="I25" i="5"/>
  <c r="I9" i="5"/>
  <c r="I24" i="5"/>
  <c r="I19" i="5"/>
  <c r="I26" i="5"/>
  <c r="I11" i="5"/>
  <c r="I17" i="5"/>
  <c r="I10" i="5"/>
  <c r="I27" i="5"/>
  <c r="I20" i="5"/>
  <c r="I23" i="5"/>
  <c r="I8" i="5"/>
  <c r="I15" i="5"/>
  <c r="I18" i="5"/>
  <c r="I21" i="5"/>
  <c r="I12" i="5"/>
  <c r="I22" i="5"/>
  <c r="I14" i="5"/>
  <c r="I37" i="8"/>
  <c r="E37" i="6"/>
  <c r="E31" i="6"/>
  <c r="E13" i="6"/>
  <c r="E25" i="6"/>
  <c r="L38" i="26"/>
  <c r="L43" i="26"/>
  <c r="L37" i="26"/>
  <c r="L39" i="26"/>
  <c r="L41" i="26"/>
  <c r="L34" i="26"/>
  <c r="L42" i="26"/>
  <c r="L46" i="26"/>
  <c r="L33" i="26"/>
  <c r="L35" i="26"/>
  <c r="L48" i="26"/>
  <c r="L32" i="26"/>
  <c r="L40" i="26"/>
  <c r="L44" i="26"/>
  <c r="L36" i="26"/>
  <c r="T11" i="36"/>
  <c r="T13" i="36"/>
  <c r="T8" i="36"/>
  <c r="T10" i="36"/>
  <c r="T12" i="36"/>
</calcChain>
</file>

<file path=xl/sharedStrings.xml><?xml version="1.0" encoding="utf-8"?>
<sst xmlns="http://schemas.openxmlformats.org/spreadsheetml/2006/main" count="2616" uniqueCount="722">
  <si>
    <t>2009-2010</t>
  </si>
  <si>
    <t>2011-2012</t>
  </si>
  <si>
    <t>TOTAL</t>
  </si>
  <si>
    <t>Chile</t>
  </si>
  <si>
    <t>Extranjero</t>
  </si>
  <si>
    <t>Estado</t>
  </si>
  <si>
    <t>IPSFL</t>
  </si>
  <si>
    <t>Empresas</t>
  </si>
  <si>
    <t>Total</t>
  </si>
  <si>
    <t>Porcentaje</t>
  </si>
  <si>
    <t>No Exporta</t>
  </si>
  <si>
    <t>Exporta</t>
  </si>
  <si>
    <t>Gasto Corriente</t>
  </si>
  <si>
    <t>Gasto Capital</t>
  </si>
  <si>
    <t>Gasto Total</t>
  </si>
  <si>
    <t>Gasto Promedio</t>
  </si>
  <si>
    <t xml:space="preserve">Chile </t>
  </si>
  <si>
    <t>Agricultura, ganadería, caza, silvicultura y pesca</t>
  </si>
  <si>
    <t>Explotación de minas y canteras</t>
  </si>
  <si>
    <t>Industrias manufactureras (*)</t>
  </si>
  <si>
    <t>Suministro de electricidad, gas, vapor y aire acondicionado</t>
  </si>
  <si>
    <t>Suministro de agua</t>
  </si>
  <si>
    <t>Construcción</t>
  </si>
  <si>
    <t>Comercio</t>
  </si>
  <si>
    <t>Transporte y almacenamiento</t>
  </si>
  <si>
    <t>Alojamiento y de servicio de comidas</t>
  </si>
  <si>
    <t>Información y comunicaciones</t>
  </si>
  <si>
    <t>Actividades financieras y de seguros</t>
  </si>
  <si>
    <t>Actividades inmobiliarias</t>
  </si>
  <si>
    <t>Actividades profesionales, científicas y técnicas (**)</t>
  </si>
  <si>
    <t>Actividades de servicios administrativos y de apoyo</t>
  </si>
  <si>
    <t>Administración pública y defensa</t>
  </si>
  <si>
    <t>Enseñanza</t>
  </si>
  <si>
    <t xml:space="preserve">Actividades de atención de la salud </t>
  </si>
  <si>
    <t>Actividades artísticas, de entretenimiento y recreativas</t>
  </si>
  <si>
    <t>Otras actividades de servicios</t>
  </si>
  <si>
    <t>Ratio Corriente/Capital</t>
  </si>
  <si>
    <t>Investigación Básica</t>
  </si>
  <si>
    <t>Investigación Aplicada</t>
  </si>
  <si>
    <t>Desarrollo Experimental</t>
  </si>
  <si>
    <t>Ciencias Naturales</t>
  </si>
  <si>
    <t>Ingeniería y Tecnología</t>
  </si>
  <si>
    <t>Ciencias Médicas y de Salud</t>
  </si>
  <si>
    <t>Ciencias Agrícolas</t>
  </si>
  <si>
    <t>Ciencias Sociales</t>
  </si>
  <si>
    <t>Humanidades</t>
  </si>
  <si>
    <t>Ed. Superior</t>
  </si>
  <si>
    <t>Año</t>
  </si>
  <si>
    <t>Exploración y Explotación de la Tierra</t>
  </si>
  <si>
    <t>Transporte, Telecomunicaciones y Otras Infraestructuras</t>
  </si>
  <si>
    <t>Medio Ambiente</t>
  </si>
  <si>
    <t>Energía</t>
  </si>
  <si>
    <t>Agricultura</t>
  </si>
  <si>
    <t>Producción Industrial y Tecnología</t>
  </si>
  <si>
    <t>Exploración y Explotación del Espacio</t>
  </si>
  <si>
    <t>Defensa</t>
  </si>
  <si>
    <t>Salud</t>
  </si>
  <si>
    <t>Educación</t>
  </si>
  <si>
    <t>Cultura, Recreación, Religión y Medios de Comunicación Masivo</t>
  </si>
  <si>
    <t>Sistemas Políticos y Sociales, Estructuras y Procesos</t>
  </si>
  <si>
    <t>Avance General del Conocimiento</t>
  </si>
  <si>
    <t>Fondos Internacionales</t>
  </si>
  <si>
    <t>Doctorado</t>
  </si>
  <si>
    <t>Magister</t>
  </si>
  <si>
    <t>Profesional y/o Licenciado</t>
  </si>
  <si>
    <t>Técnico Superior</t>
  </si>
  <si>
    <t>Otros</t>
  </si>
  <si>
    <t>% del Total I+D</t>
  </si>
  <si>
    <t>REGIÓN</t>
  </si>
  <si>
    <t>XV</t>
  </si>
  <si>
    <t>R. de Arica y Parinacota</t>
  </si>
  <si>
    <t>I</t>
  </si>
  <si>
    <t>R. de Tarapacá</t>
  </si>
  <si>
    <t>II</t>
  </si>
  <si>
    <t>R. de Antofagasta</t>
  </si>
  <si>
    <t>III</t>
  </si>
  <si>
    <t>R. de Atacama</t>
  </si>
  <si>
    <t>IV</t>
  </si>
  <si>
    <t>R. de Coquimbo</t>
  </si>
  <si>
    <t>V</t>
  </si>
  <si>
    <t>R. de Valparaíso</t>
  </si>
  <si>
    <t>VI</t>
  </si>
  <si>
    <t>R. del Libertador General Bernardo O'Higgins</t>
  </si>
  <si>
    <t>VII</t>
  </si>
  <si>
    <t>R. del Maule</t>
  </si>
  <si>
    <t>VIII</t>
  </si>
  <si>
    <t>R. del Biobío</t>
  </si>
  <si>
    <t>IX</t>
  </si>
  <si>
    <t>XIV</t>
  </si>
  <si>
    <t>R. de Los Ríos</t>
  </si>
  <si>
    <t>X</t>
  </si>
  <si>
    <t>R. de Los Lagos</t>
  </si>
  <si>
    <t>XI</t>
  </si>
  <si>
    <t>R. de Aisén del General Carlos Ibáñez del Campo</t>
  </si>
  <si>
    <t>XII</t>
  </si>
  <si>
    <t>R. de Magallanes y de La Antártica Chilena</t>
  </si>
  <si>
    <t>XIII</t>
  </si>
  <si>
    <t>R. Metropolitana de Santiago</t>
  </si>
  <si>
    <t>Variables:</t>
  </si>
  <si>
    <t>N° Investigadores</t>
  </si>
  <si>
    <t>A</t>
  </si>
  <si>
    <t>B</t>
  </si>
  <si>
    <t>C</t>
  </si>
  <si>
    <t>D</t>
  </si>
  <si>
    <t>E</t>
  </si>
  <si>
    <t>F</t>
  </si>
  <si>
    <t>G</t>
  </si>
  <si>
    <t>H</t>
  </si>
  <si>
    <t>J</t>
  </si>
  <si>
    <t>K</t>
  </si>
  <si>
    <t>L</t>
  </si>
  <si>
    <t>M</t>
  </si>
  <si>
    <t>N</t>
  </si>
  <si>
    <t>O</t>
  </si>
  <si>
    <t>P</t>
  </si>
  <si>
    <t>Q</t>
  </si>
  <si>
    <t>R</t>
  </si>
  <si>
    <t>S</t>
  </si>
  <si>
    <t>Investigadores</t>
  </si>
  <si>
    <t>Técnicos y Personal Asimilado</t>
  </si>
  <si>
    <t>Otro Personal de Apoyo</t>
  </si>
  <si>
    <t>Total Mujeres</t>
  </si>
  <si>
    <t>Total Investigadores</t>
  </si>
  <si>
    <t>-</t>
  </si>
  <si>
    <t>TOTAL PERSONAL I+D POR OCUPACIÓN (JCE, 2013)</t>
  </si>
  <si>
    <t>(SOLO PARA GRAFICAR)</t>
  </si>
  <si>
    <t>SOLO PARA GRAFICAR</t>
  </si>
  <si>
    <t>ÍNDICE</t>
  </si>
  <si>
    <t>MÓDULO</t>
  </si>
  <si>
    <t>B.1.</t>
  </si>
  <si>
    <t>C.1.</t>
  </si>
  <si>
    <t>C.2.</t>
  </si>
  <si>
    <t>C.3.</t>
  </si>
  <si>
    <t>C.4.</t>
  </si>
  <si>
    <t>C.5.</t>
  </si>
  <si>
    <t>C.6.</t>
  </si>
  <si>
    <t>C.7.</t>
  </si>
  <si>
    <t>D.1.</t>
  </si>
  <si>
    <t>D.2.</t>
  </si>
  <si>
    <t>D.3.</t>
  </si>
  <si>
    <t>D.4.</t>
  </si>
  <si>
    <t>D.5.</t>
  </si>
  <si>
    <t>D.6.</t>
  </si>
  <si>
    <t>D.7.</t>
  </si>
  <si>
    <t>D.8.</t>
  </si>
  <si>
    <t>D.9.</t>
  </si>
  <si>
    <t>GASTO I+D SEGÚN ÁREA DEL CONOCIMIENTO.</t>
  </si>
  <si>
    <t>GASTO I+D SEGÚN FUENTES DE FINANCIAMIENTO INTERNACIONAL.</t>
  </si>
  <si>
    <t>GASTO I+D SEGÚN TIPO DE INVESTIGACIÓN.</t>
  </si>
  <si>
    <t>GASTO I+D: CORRIENTE v/s CAPITAL.</t>
  </si>
  <si>
    <t>GASTO EN INVESTIGACIÓN Y DESARROLLO (I+D).</t>
  </si>
  <si>
    <t>CUADROS</t>
  </si>
  <si>
    <t>Tamaño</t>
  </si>
  <si>
    <t>C.8.</t>
  </si>
  <si>
    <t>Grandes</t>
  </si>
  <si>
    <t>Medianas</t>
  </si>
  <si>
    <t>Pequeñas</t>
  </si>
  <si>
    <t>Microempresas</t>
  </si>
  <si>
    <t>Entre 0 y 5 años</t>
  </si>
  <si>
    <t>Entre 6 y 10 años</t>
  </si>
  <si>
    <t>Entre 11 y 15 años</t>
  </si>
  <si>
    <t>Entre 16 y 20 años</t>
  </si>
  <si>
    <t>Entre 21 y 25 años</t>
  </si>
  <si>
    <t>Entre 26 y 30 años</t>
  </si>
  <si>
    <t>AÑOS</t>
  </si>
  <si>
    <t>EDAD</t>
  </si>
  <si>
    <t>GASTO I+D SEGÚN RANGO DE EDAD DE LA EMPRESA.</t>
  </si>
  <si>
    <t>C.9.</t>
  </si>
  <si>
    <t>GASTO I+D SEGÚN OBJETIVO SOCIOECONÓMICO.</t>
  </si>
  <si>
    <t>Doctorados</t>
  </si>
  <si>
    <t>Profesional y/o Licenciatura</t>
  </si>
  <si>
    <t>Técnicos de Nivel Superior</t>
  </si>
  <si>
    <t>Educación Superior</t>
  </si>
  <si>
    <t>Observatorios</t>
  </si>
  <si>
    <t xml:space="preserve">Total </t>
  </si>
  <si>
    <t xml:space="preserve">Investigadores </t>
  </si>
  <si>
    <t>Técnicos y Personal de Apoyo</t>
  </si>
  <si>
    <t xml:space="preserve">Otro Personal de Apoyo </t>
  </si>
  <si>
    <t>%</t>
  </si>
  <si>
    <t>Región</t>
  </si>
  <si>
    <t>$MM</t>
  </si>
  <si>
    <t>R. de La Araucanía</t>
  </si>
  <si>
    <t>Hacen I+D</t>
  </si>
  <si>
    <t>Número</t>
  </si>
  <si>
    <t xml:space="preserve">% </t>
  </si>
  <si>
    <t>Total Unidades</t>
  </si>
  <si>
    <t>SOLO I+D Intramuros</t>
  </si>
  <si>
    <t>SOLO I+D Extramuros</t>
  </si>
  <si>
    <t>Hacen I+D Mixta</t>
  </si>
  <si>
    <t>Total Empresas</t>
  </si>
  <si>
    <t>Producto Interno Bruto (MM$ corrientes)</t>
  </si>
  <si>
    <t>Var. PIB Nominal</t>
  </si>
  <si>
    <t>Var. Gasto I+D Nominal</t>
  </si>
  <si>
    <t>Var. Gasto I+D Real</t>
  </si>
  <si>
    <t>Producto Interno Bruto (MM$ encadenados)</t>
  </si>
  <si>
    <t>RATIO GASTO I+D/PIB Y EVOLUCIÓN DEL GASTO EN I+D</t>
  </si>
  <si>
    <t>Ratio Gasto I+D/PIB</t>
  </si>
  <si>
    <t>Var. PIB Real</t>
  </si>
  <si>
    <t>B.2.</t>
  </si>
  <si>
    <t>Sector de Ejecución</t>
  </si>
  <si>
    <t>Edu. Superior</t>
  </si>
  <si>
    <t>Total 2013</t>
  </si>
  <si>
    <t>Part. % Financ.</t>
  </si>
  <si>
    <t>Part % Ejecución</t>
  </si>
  <si>
    <t>GASTO EN I+D SEGÚN FUENTE DE FINANCIAMIENTO (Porcentaje).</t>
  </si>
  <si>
    <t>I.1.</t>
  </si>
  <si>
    <t>I.2.</t>
  </si>
  <si>
    <t>I.3.</t>
  </si>
  <si>
    <t>GASTO I+D SEGÚN SECTOR DE EJECUCIÓN.</t>
  </si>
  <si>
    <t>C.2. EMPRESAS QUE REALIZAN GASTO EN I+D.</t>
  </si>
  <si>
    <t>C.3. GASTO I+D SEGÚN SECTOR DE EJECUCIÓN.</t>
  </si>
  <si>
    <t>D.10.</t>
  </si>
  <si>
    <t>C.10.</t>
  </si>
  <si>
    <t>C.11.</t>
  </si>
  <si>
    <t>C.12.</t>
  </si>
  <si>
    <t>C.13.</t>
  </si>
  <si>
    <t>C.14.</t>
  </si>
  <si>
    <t>C.15.</t>
  </si>
  <si>
    <t>C.16.</t>
  </si>
  <si>
    <t>C.8. GASTO I+D: CORRIENTE v/s CAPITAL.</t>
  </si>
  <si>
    <t>C.9. GASTO I+D SEGÚN TIPO DE INVESTIGACIÓN.</t>
  </si>
  <si>
    <t>C.10. GASTO I+D SEGÚN ÁREA DEL CONOCIMIENTO.</t>
  </si>
  <si>
    <t>C.11. GASTO I+D SEGÚN OBJETIVO SOCIOECONÓMICO.</t>
  </si>
  <si>
    <t>I.2. GASTO EN I+D CHILE v/s OECD.</t>
  </si>
  <si>
    <t>INTRODUCCIÓN.</t>
  </si>
  <si>
    <t>NOTA:</t>
  </si>
  <si>
    <t>ANEXO</t>
  </si>
  <si>
    <t>Factor IPC</t>
  </si>
  <si>
    <t>Nota: Sectores J y M son considerados sectores KIBS (Knowledge Intensive Business Service).</t>
  </si>
  <si>
    <t>Fuente Instituto Nacional de Estadísticas (INE).</t>
  </si>
  <si>
    <t>GASTO I+D SEGÚN TAMAÑO DE LA EMPRESA Y ÁREA DEL CONOCIMIENTO.</t>
  </si>
  <si>
    <t>D.1. PERSONAL I+D SEGÚN NIVEL DE TITULACIÓN FORMAL.</t>
  </si>
  <si>
    <t>I.1. GASTO EN I+D sobre PIB, Y EVOLUCIÓN DEL GASTO EN I+D.</t>
  </si>
  <si>
    <t>I.3. PERSONAL OCUPADO EN I+D CHILE v/s OECD.</t>
  </si>
  <si>
    <t>VENTAS Y EXPORTACIONES.</t>
  </si>
  <si>
    <t>Ventas</t>
  </si>
  <si>
    <t>Gasto Total I+D</t>
  </si>
  <si>
    <t>ACTIVIDAD ECONÓMICA CATEGORÍAS en base a CIIU rev.4</t>
  </si>
  <si>
    <t>GASTO EN I+D SEGÚN FUENTE DE FINANCIAMIENTO.</t>
  </si>
  <si>
    <t>Nota: No están considerados los gastos en I+D de observatorios astronómicos</t>
  </si>
  <si>
    <t>C.6. EMPRESAS: GASTO I+D SEGÚN ACTIVIDAD ECONÓMICA.</t>
  </si>
  <si>
    <t>C.12. GASTO I+D SEGÚN FUENTES DE FINANCIAMIENTO INTERNACIONAL.</t>
  </si>
  <si>
    <t>2012*</t>
  </si>
  <si>
    <t>2010*</t>
  </si>
  <si>
    <t>NÚMERO DE EMPRESAS QUE EXPORTAN</t>
  </si>
  <si>
    <t>N° Empresas</t>
  </si>
  <si>
    <t>Exportaciones</t>
  </si>
  <si>
    <t>Ratio Gasto I+D/Ventas</t>
  </si>
  <si>
    <t>Gasto Total en I+D</t>
  </si>
  <si>
    <t>Ratio                                  Gasto I+D/Ventas</t>
  </si>
  <si>
    <t>Sin Clasificar</t>
  </si>
  <si>
    <t>GASTO I+D SEGÚN TAMAÑO DE LA EMPRESA.</t>
  </si>
  <si>
    <t>C.17.</t>
  </si>
  <si>
    <t>C.14. GASTO I+D SEGÚN TAMAÑO DE LA EMPRESA Y ÁREA DEL CONOCIMIENTO.</t>
  </si>
  <si>
    <t>C.15. GASTO I+D SEGÚN RANGO DE EDAD DE LA EMPRESA.</t>
  </si>
  <si>
    <t>Entre 31 y 35 años</t>
  </si>
  <si>
    <t>Entre 36 y 40 años</t>
  </si>
  <si>
    <t>Entre 41 y 45 años</t>
  </si>
  <si>
    <t>Entre 46 y 50 años</t>
  </si>
  <si>
    <t>Mas de 50 años</t>
  </si>
  <si>
    <t xml:space="preserve">Total Ventas                   </t>
  </si>
  <si>
    <t xml:space="preserve">Total Exportaciones                  </t>
  </si>
  <si>
    <t>Ratio Gasto I+D/Exportaciones</t>
  </si>
  <si>
    <t>ANEXO:  IPC FUENTE INE.</t>
  </si>
  <si>
    <t>IPC FUENTE INE.</t>
  </si>
  <si>
    <t>Inversión en capital para I+D</t>
  </si>
  <si>
    <t>1. Investigadores *</t>
  </si>
  <si>
    <t>2. Técnicos y personal de apoyo *</t>
  </si>
  <si>
    <t>3. Otro personal de apoyo *</t>
  </si>
  <si>
    <t>Investigación básica</t>
  </si>
  <si>
    <t>Investigación aplicada</t>
  </si>
  <si>
    <t>Desarrollo experimental</t>
  </si>
  <si>
    <t>FUENTE DE FINANCIAMIENTO</t>
  </si>
  <si>
    <t>D1. OCUPACIÓN TODO PERSONAL</t>
  </si>
  <si>
    <t>PERSONAL IN SITU</t>
  </si>
  <si>
    <t>N° Personas
(Promedio Mensual Anual)</t>
  </si>
  <si>
    <t>Empleados en Jornada 
Completa Equivalente (JCE)</t>
  </si>
  <si>
    <t>Chilenos</t>
  </si>
  <si>
    <t>D4300</t>
  </si>
  <si>
    <t>D4310</t>
  </si>
  <si>
    <t>D4320</t>
  </si>
  <si>
    <t>D4330</t>
  </si>
  <si>
    <t>D4301</t>
  </si>
  <si>
    <t>D4311</t>
  </si>
  <si>
    <t>D4321</t>
  </si>
  <si>
    <t>D4331</t>
  </si>
  <si>
    <t>D4302</t>
  </si>
  <si>
    <t>D4312</t>
  </si>
  <si>
    <t>D4322</t>
  </si>
  <si>
    <t>D4332</t>
  </si>
  <si>
    <t>TOTAL PERSONAL EN I+D</t>
  </si>
  <si>
    <t>D4303</t>
  </si>
  <si>
    <t>D4313</t>
  </si>
  <si>
    <t>D4323</t>
  </si>
  <si>
    <t>D4333</t>
  </si>
  <si>
    <t>D2. OCUPACIÓN PERSONAL FEMENINO</t>
  </si>
  <si>
    <t>D3. NIVEL DE TITULACIÓN TODO PERSONAL</t>
  </si>
  <si>
    <t>Empleados en Jornada Completa Equivalente (JCE)</t>
  </si>
  <si>
    <t>Doctores</t>
  </si>
  <si>
    <t>D4400</t>
  </si>
  <si>
    <t>D4410</t>
  </si>
  <si>
    <t>D4420</t>
  </si>
  <si>
    <t>D4430</t>
  </si>
  <si>
    <t>Magíster</t>
  </si>
  <si>
    <t>D4401</t>
  </si>
  <si>
    <t>D4411</t>
  </si>
  <si>
    <t>D4421</t>
  </si>
  <si>
    <t>D4431</t>
  </si>
  <si>
    <t>Título Profesional y/o Licenciatura</t>
  </si>
  <si>
    <t>D4402</t>
  </si>
  <si>
    <t>D4412</t>
  </si>
  <si>
    <t>D4422</t>
  </si>
  <si>
    <t>D4432</t>
  </si>
  <si>
    <t>Técnico de Nivel Superior</t>
  </si>
  <si>
    <t>D4403</t>
  </si>
  <si>
    <t>D4413</t>
  </si>
  <si>
    <t>D4423</t>
  </si>
  <si>
    <t>D4433</t>
  </si>
  <si>
    <t>D4404</t>
  </si>
  <si>
    <t>D4414</t>
  </si>
  <si>
    <t>D4424</t>
  </si>
  <si>
    <t>D4434</t>
  </si>
  <si>
    <t>D4405</t>
  </si>
  <si>
    <t>D4415</t>
  </si>
  <si>
    <t>D4425</t>
  </si>
  <si>
    <t>D4435</t>
  </si>
  <si>
    <t>D4. NIVEL DE TITULACIÓN INVESTIGADORES</t>
  </si>
  <si>
    <t>DATOS DE OBSERVATORIOS ASTRONÓMICOS.</t>
  </si>
  <si>
    <t>B.1. EMPRESAS: TOTAL DE VENTAS Y GASTO I+D SEGÚN ACTIVIDAD ECONÓMICA.</t>
  </si>
  <si>
    <t>Nota: No están considerados los observatorios astronómicos</t>
  </si>
  <si>
    <t xml:space="preserve">C.13. EMPRESAS: GASTO I+D SEGÚN TAMAÑO </t>
  </si>
  <si>
    <t xml:space="preserve">*Para la segunda y tercera enucesta de I+D, encuestas bianuales, se obtenía el dato para el último año a encuestar. Por esta razón no hay datos para 2009 y 2011. </t>
  </si>
  <si>
    <t xml:space="preserve">Gasto  I+D Extramuro Internacional                         </t>
  </si>
  <si>
    <t xml:space="preserve">Gasto  I+D Extramuro Nacional                       </t>
  </si>
  <si>
    <t>PERSONAL I+D SEGÚN NIVEL DE TITULACIÓN FORMAL (en Jornadas Completas Equivalente, JCE)</t>
  </si>
  <si>
    <t>PERSONAL I+D SEGÚN NIVEL DE TITULACIÓN FORMAL (JCE).</t>
  </si>
  <si>
    <t>PERSONAL I+D SEGÚN NIVEL DE TITULACIÓN FORMAL (PROMEDIO MENSUAL).</t>
  </si>
  <si>
    <t>PORCENTAJES</t>
  </si>
  <si>
    <t>Ejecutan I+D (intramuro + mixta)</t>
  </si>
  <si>
    <t xml:space="preserve">EMPRESAS </t>
  </si>
  <si>
    <t>Promedio</t>
  </si>
  <si>
    <t>PERSONAL I+D SEGÚN OCUPACIÓN (JCE)</t>
  </si>
  <si>
    <t>Gasto en I+D</t>
  </si>
  <si>
    <t xml:space="preserve"> AGRICULTURA, GANADERÍA, CAZA Y ACTIVIDADES DE SERVICIOS CONEXAS </t>
  </si>
  <si>
    <t xml:space="preserve"> ELABORACIÓN DE PRODUCTOS ALIMENTICIOS</t>
  </si>
  <si>
    <t xml:space="preserve"> FABRICACIÓN DE SUSTANCIAS Y PRODUCTOS QUÍMICOS</t>
  </si>
  <si>
    <t xml:space="preserve"> COMERCIO AL POR MAYOR Y EN COMISIÓN O POR CONTRATA, EXCEPTO EL COMERCIO DE VEHÍCULOS AUTOMOTORES Y MOTOCICLETAS</t>
  </si>
  <si>
    <t xml:space="preserve"> COMERCIO, MANTENIMIENTO Y REPARACIÓN DE VEHÍCULOS AUTOMOTORES Y MOTOCICLETAS, SUS PARTES, PIEZAS Y ACCESORIOS</t>
  </si>
  <si>
    <t xml:space="preserve"> COMERCIO AL POR MENOR (INCLUSO EL COMERCIO AL POR MENOR DE COMBUSTIBLES), EXCEPTO EL DE VEHÍCULOS AUTOMOTORES Y MOTOCICLETAS</t>
  </si>
  <si>
    <t xml:space="preserve"> DESARROLLO DE SISTEMAS INFORMÁTICOS (PLANIFICACIÓN, ANÁLISIS, DISEÑO, PROGRAMACIÓN, PRUEBAS), CONSULTORÍA INFORMÁTICA Y ACTIVIDADES RELACIONADAS</t>
  </si>
  <si>
    <t xml:space="preserve"> ACTIVIDADES DE ARQUITECTURA E INGENIERÍA; ENSAYOS Y ANÁLISIS TÉCNICOS</t>
  </si>
  <si>
    <t xml:space="preserve"> INVESTIGACIÓN CIENTÍFICA Y DESARROLLO</t>
  </si>
  <si>
    <t>Gasto en I+D Empresas</t>
  </si>
  <si>
    <t>Glosa</t>
  </si>
  <si>
    <t>División</t>
  </si>
  <si>
    <t>EMPRESAS QUE EJECUTARON I+D SEGÚN TAMAÑO</t>
  </si>
  <si>
    <t>TOTAL EMPRESAS SEGÚN TAMAÑO</t>
  </si>
  <si>
    <t>GASTO EN I+D SOBRE PIB, Y EVOLUCIÓN DEL GASTO EN I+D.</t>
  </si>
  <si>
    <t>INVESTIGADORES EN I+D SEGÚN NIVEL DE TITULACIÓN FORMAL (PROMEDIO MENSUAL)</t>
  </si>
  <si>
    <t>PERSONAL I+D SEGÚN OCUPACIÓN (PROMEDIO MENSUAL)</t>
  </si>
  <si>
    <t>INVESTIGADORES EN I+D SEGÚN NIVEL DE TITULACIÓN FORMAL (JCE)</t>
  </si>
  <si>
    <t>Mujeres Investigadoras</t>
  </si>
  <si>
    <t>% del Total</t>
  </si>
  <si>
    <t>PERSONAL I+D SEGÚN OCUPACIÓN E INVESTIGADORES SEGÚN TITULACIÓN FORMAL (JCE).</t>
  </si>
  <si>
    <t>PERSONAL DEDICADO A INVESTIGACIÓN Y DESARROLLO (I+D)*.</t>
  </si>
  <si>
    <t>*</t>
  </si>
  <si>
    <t>PERSONAL I+D SEGÚN OCUPACIÓN E INVESTIGADORES SEGÚN TITULACIÓN FORMAL (PROMEDIO MENSUAL).</t>
  </si>
  <si>
    <t>D.2.PERSONAL I+D SEGÚN OCUPACIÓN E INVESTIGADORES SEGÚN TITULACIÓN FORMAL (JCE)</t>
  </si>
  <si>
    <t>D.4. PERSONAL I+D SEGÚN OCUPACIÓN E INVESTIGADORES SEGÚN TITULACIÓN FORMAL  (PROMEDIO MENSUAL).</t>
  </si>
  <si>
    <t>D.5. PERSONAL I+D POR REGIÓN Y UNIDAD DECLARANTE (JCE Y PROMEDIO MENSUAL).</t>
  </si>
  <si>
    <t>D.11.</t>
  </si>
  <si>
    <t>D.12.</t>
  </si>
  <si>
    <t>D.6. INVESTIGADORES POR ACTIVIDAD ECONÓMICA, EMPRESAS  (JCE Y PROMEDIO MENSUAL).</t>
  </si>
  <si>
    <t>D.8. PERSONAL I+D MUJERES POR OCUPACIÓN Y UNIDAD DECLARANTE (JCE Y PROMEDIO MENSUAL).</t>
  </si>
  <si>
    <t>D.9. PERSONAL I+D MUJERES POR TITULACIÓN FORMAL Y UNIDAD DECLARANTE (JCE Y PROMEDIO MENSUAL).</t>
  </si>
  <si>
    <t>D.12. TENDENCIAS DE MUJERES: PERSONAL I+D, INVESTIGADORAS, OCUPACIÓN (JCE).</t>
  </si>
  <si>
    <t>Nota: los porcentajes están calculados en base al total de personal I+D según nivel de titulación formal (JCE), tabla "D.1".</t>
  </si>
  <si>
    <t>PERSONAL I+D MUJERES E INVESTIGADORAS MUJERES SEGÚN OCUPACIÓN Y TITULACIÓN FORMAL(JCE)</t>
  </si>
  <si>
    <t>C.16. GASTO EXTRAMUROS SEGÚN UNIDAD DECLARANTE.</t>
  </si>
  <si>
    <t>GASTO EXTRAMUROS SEGÚN UNIDAD DECLARANTE.</t>
  </si>
  <si>
    <t>D.3. PERSONAL I+D POR NIVEL DE TITULACIÓN FORMAL POR UNIDAD DECLARANTE.</t>
  </si>
  <si>
    <t>ANEXO1</t>
  </si>
  <si>
    <t>ANEXO2</t>
  </si>
  <si>
    <t>P: Preliminar</t>
  </si>
  <si>
    <t>Entre 10 y 20 años</t>
  </si>
  <si>
    <t>Mas de 20 años</t>
  </si>
  <si>
    <t>Ratio Exportaciones/Ventas</t>
  </si>
  <si>
    <t>Nota: Para los años 2011 y 2012, existe un pocentaje menor al 1% de unidades que declararon hacer I+D, pero no reportaron su desglose por objetivo socioeconomico. Esto implica que en las sumas totales están subrepresentadas en el cuadro anterior.</t>
  </si>
  <si>
    <t>Gasto Corriente: Comprende gasto salarial y otros gastos corrientes en I+D. Para más detalles, ver formulario.</t>
  </si>
  <si>
    <t>Nota: Para 2007 y 2008 la encuesta no cubría a los Observatorios Astronómicos</t>
  </si>
  <si>
    <t>PERSONAL I+D SEGÚN NIVEL DE TITULACIÓN FORMAL (Promedio Mensual Anual)</t>
  </si>
  <si>
    <t>PERSONAL I+D MUJERES POR OCUPACIÓN (JCE)</t>
  </si>
  <si>
    <t>PERSONAL I+D MUJERES POR TITULACIÓN FORMAL (JCE)</t>
  </si>
  <si>
    <t>MUJERES INVESTIGADORAS POR TITULACIÓN FORMAL (JCE)</t>
  </si>
  <si>
    <t>2014p</t>
  </si>
  <si>
    <t>Austria (2014)</t>
  </si>
  <si>
    <t>Fuente: Main Science and Technology Indicators Database, OECD, enero 2016. Dato para Chile es en base a la Quinta Encuesta Nacional sobre Gasto y Personal en I+D y es preliminar.</t>
  </si>
  <si>
    <t>Nota: El dato para Chile corresponde al año 2014 y fue calculado desde el total de personal en I+D promedio mensual dividido por los ocupados de diciembre de 2014.</t>
  </si>
  <si>
    <t>Cantidad de empresas con Gasto en I+D</t>
  </si>
  <si>
    <t>Gasto interno I+D (MM$ corrientes)</t>
  </si>
  <si>
    <t>NÚMERO DE EMPRESAS QUE REALIZAN GASTO EN I+D</t>
  </si>
  <si>
    <t>Fuente: Main Science and Technology Indicators Database, OECD, enero 2016. Quinta Encuesta de Gasto y Personal en I+D e Informe de Empleo Trimestral INE Octubre-Diciembre 2014.</t>
  </si>
  <si>
    <t>MÓDULO D: GASTO EN INVESTIGACIÓN Y DESARROLLO (I+D)</t>
  </si>
  <si>
    <t>Gasto salarial</t>
  </si>
  <si>
    <t xml:space="preserve"> ( Basado en módulo C)</t>
  </si>
  <si>
    <t>TOTAL GASTO SALARIAL ( 1 + 2 + 3 )</t>
  </si>
  <si>
    <t>Otros gastos en I+D</t>
  </si>
  <si>
    <t>4. Arriendo de bienes inmuebles (incluye terrenos, edificios, laboratorios, salas y otros)</t>
  </si>
  <si>
    <t>6. Compra de materiales (incluye artículos de oficina, materiales de laboratorio, productos químicos, etc.)</t>
  </si>
  <si>
    <t>TOTAL OTROS GASTOS EN I+D ( 4 + 5 + 6 )</t>
  </si>
  <si>
    <t>TOTAL GASTO SALARIAL + OTROS GASTOS EN I+D (1+2+3+4+5+6)</t>
  </si>
  <si>
    <t>7. Terrenos (incuye la adquisición de terrenos para I+D, tales como terrenos de prueba, solares para laboratorios, plantas piloto)</t>
  </si>
  <si>
    <t>8. Edificios (incluye gastos por mejora, modificación o reparación por compra o construcción de edificios)</t>
  </si>
  <si>
    <t>9. Equipos e instrumentos (incluye equipo de transporte, de radio, TV y comunicaciones; equipo y maquinaria de oficina, entre otras)</t>
  </si>
  <si>
    <t>TOTAL INVERSIÓN ( 7+ 8 + 9 +10 )</t>
  </si>
  <si>
    <t>TOTAL GASTO INTRAMURO EN I+D (3014+3020)</t>
  </si>
  <si>
    <t>(*) Las definiciones de estas ocupaciones se encuentran en el módulo C del presente formulario.</t>
  </si>
  <si>
    <t>(**) Si no puede obtener el valor exacto de este gasto, puede estimarlo. Para ver ejemplos de estimación, consulte el Instructivo del informante.</t>
  </si>
  <si>
    <r>
      <t xml:space="preserve">Distribuya porcentualmente el "Gasto salarial y otros gastos en I+D" reportado en el código </t>
    </r>
    <r>
      <rPr>
        <b/>
        <sz val="11"/>
        <color theme="1"/>
        <rFont val="Arial Narrow"/>
        <family val="2"/>
      </rPr>
      <t>3014</t>
    </r>
    <r>
      <rPr>
        <sz val="11"/>
        <color theme="1"/>
        <rFont val="Arial Narrow"/>
        <family val="2"/>
      </rPr>
      <t xml:space="preserve"> de la sección D.1, según tipo de investigación.</t>
    </r>
  </si>
  <si>
    <t>Porcentaje %</t>
  </si>
  <si>
    <t>Consiste en trabajos experimentales o teóricos que se emprenden, principalmente, para obtener nuevos conocimientos acerca de los fundamentos de los fenómenos y hechos observables, sin pensar en darles ninguna aplicación o utilización determinada.</t>
  </si>
  <si>
    <t>Consiste también en trabajos originales realizados para adquirir nuevos conocimientos; sin embargo, está dirigido, fundamentalmente, hacia un objetivo práctico específico.</t>
  </si>
  <si>
    <t>Consiste en trabajos sistemáticos que aprovechan los conocimientos existentes obtenidos de la investigación y/o la experiencia práctica y está dirigido a la producción de nuevos materiales o dispositivos; a la puesta en marcha de nuevos provcesos, sistemas y servicios o a la mejora sustancial de los ya existentes.</t>
  </si>
  <si>
    <t xml:space="preserve">TOTAL SUMA </t>
  </si>
  <si>
    <r>
      <t xml:space="preserve">Informe sobre los recursos destinados a la I+D ejecutados al interior de la unidad, de acuerdo a lo reportado en </t>
    </r>
    <r>
      <rPr>
        <b/>
        <sz val="11"/>
        <color theme="1"/>
        <rFont val="Arial Narrow"/>
        <family val="2"/>
      </rPr>
      <t>3020</t>
    </r>
    <r>
      <rPr>
        <sz val="11"/>
        <color theme="1"/>
        <rFont val="Arial Narrow"/>
        <family val="2"/>
      </rPr>
      <t xml:space="preserve"> de la pregunta D.1, según fuente de financiamiento. Las transferencias no monetarias se deben valorizar en términos monetarios.</t>
    </r>
  </si>
  <si>
    <t>a) Fondos Nacionales</t>
  </si>
  <si>
    <t>Fondos Públicos Concursables (Subsidios de carácter público)</t>
  </si>
  <si>
    <t>Contratos con el Estado (incluídas las compras de I+D)</t>
  </si>
  <si>
    <t>Fondos propios de la unidad o institución (1)</t>
  </si>
  <si>
    <t>Fondos de empresas</t>
  </si>
  <si>
    <t>Fondos de Instituciones de educación superior (2)</t>
  </si>
  <si>
    <t>Fondos de Instituciones privadas sin fines de lucro (2)</t>
  </si>
  <si>
    <t>TOTAL  FONDOS NACIONALES</t>
  </si>
  <si>
    <t>b) Fondos internacionales (1)</t>
  </si>
  <si>
    <t>Sector Empresarial</t>
  </si>
  <si>
    <t>Adminsitración Pública</t>
  </si>
  <si>
    <t>Instituciones Privadas Sin Fines de Lucro</t>
  </si>
  <si>
    <t>Organizaciones Internacionales</t>
  </si>
  <si>
    <t>Union Europea</t>
  </si>
  <si>
    <t>TOTAL FONDOS INTERNACIONALES</t>
  </si>
  <si>
    <t>TOTAL FUENTES DE FINANCIAMIENTO (3100+3107)</t>
  </si>
  <si>
    <t>(1) Se entiende por fondos internacionales cualquier entrada de recursos provenientes de fuentes extranjeras, incluyendo aquellas internacionales provenientes de empresas u organismos.</t>
  </si>
  <si>
    <t xml:space="preserve">De los fondos internacionales informados, ¿Cuánto corresponde a consultorías de I+D?, señale en forma porcentual </t>
  </si>
  <si>
    <t>Año 2014</t>
  </si>
  <si>
    <t>MÓDULO E: PROPIEDAD INTELECTUAL</t>
  </si>
  <si>
    <t>Métodos de protección</t>
  </si>
  <si>
    <t>Alta</t>
  </si>
  <si>
    <t>Media</t>
  </si>
  <si>
    <t>Baja</t>
  </si>
  <si>
    <t>Nula</t>
  </si>
  <si>
    <t>1. Marca</t>
  </si>
  <si>
    <t>2. Patente</t>
  </si>
  <si>
    <t>3. Modelo de utilidad</t>
  </si>
  <si>
    <t>4. Derecho industrial</t>
  </si>
  <si>
    <t>5. Derechos de autor</t>
  </si>
  <si>
    <t>6. Variedades vegetales</t>
  </si>
  <si>
    <t>SÍ</t>
  </si>
  <si>
    <t>NO</t>
  </si>
  <si>
    <t>N/A</t>
  </si>
  <si>
    <t>C.4. GASTO EN I+D SEGÚN FUENTE DE FINANCIAMIENTO (MM$ reales de 2014).</t>
  </si>
  <si>
    <t>Fuentes de Financiamiento</t>
  </si>
  <si>
    <t>GASTO I+D SEGÚN OBJETIVO SOCIOECONÓMICO (MM$ reales de 2014)</t>
  </si>
  <si>
    <t>TOTAL PERSONAL I+D POR OCUPACIÓN (JCE, 2014)</t>
  </si>
  <si>
    <t>TOTAL INVESTIGADORES POR TITULACIÓN FORMAL (JCE, 2014)</t>
  </si>
  <si>
    <t>Nota: los porcentajes están calculados en base al total de personal I+D según ocupación (JCE), tabla "D.2".</t>
  </si>
  <si>
    <t>Nota: los porcentajes están calculados en base al total de personal I+D investigadores según nivel de titulación formal (JCE), tabla "D.2".</t>
  </si>
  <si>
    <t>Gasto I+D  (MM$ reales de 2014)</t>
  </si>
  <si>
    <t xml:space="preserve">Nota1: Se incluye exclusivamente el gasto salarial y otros gasto corrientes en I+D (gastos corrientes) sin considerar los gastos de inversión en I+D (gastos de capital). </t>
  </si>
  <si>
    <t>Nota2: No están considerados los gastos en I+D de observatorios astronómicos.</t>
  </si>
  <si>
    <t>Nota: No están considerado el personal en I+D de observatorios astronómicos ya que no es posible desglosarlos por región.</t>
  </si>
  <si>
    <t>(*) Incluye la elaboración de productos alimenticios y fabricación de sustancias y productos químicos</t>
  </si>
  <si>
    <t xml:space="preserve">Comercio </t>
  </si>
  <si>
    <t>Información y comunicaciones (**)</t>
  </si>
  <si>
    <t>(**) Incluye el desarrollo de sistemas informáticos, consultoría informática y actividades relacionadas</t>
  </si>
  <si>
    <t>Actividades profesionales, científicas y técnicas (***)</t>
  </si>
  <si>
    <t>(***) Incluye Investigación científica y desarrollo</t>
  </si>
  <si>
    <t>Realizan I+D</t>
  </si>
  <si>
    <t>Realizan SOLO I+D Intramuros</t>
  </si>
  <si>
    <t>Realizan SOLO I+D extramuros</t>
  </si>
  <si>
    <t>Realizan I+D mixta (intramuros + extramuros)</t>
  </si>
  <si>
    <t>Realizan I+D (intramuros + mixta)*</t>
  </si>
  <si>
    <t>GASTO EN I+D SEGÚN SECTOR DE EJECUCIÓN (Porcentaje).</t>
  </si>
  <si>
    <t>C.1. UNIDADES QUE REALIZAN GASTO EN I+D.</t>
  </si>
  <si>
    <t>B.2. EMPRESAS EXPORTADORAS Y GASTO EN I+D SEGÚN ACTIVIDAD ECONÓMICA.</t>
  </si>
  <si>
    <t>Total 2014</t>
  </si>
  <si>
    <t>C4300-C4302, D4500-D4504, UNIDAD_DECLARANTE (4° y 5° Encuesta); P4198, P4204, P4210, P4216, P4222, P4228, P4318, P4324, P4330, P4336, P4342, P4348, P4354, P4360, P4366, P4372, Unidad_Declarante (2° y 3° Encuesta).</t>
  </si>
  <si>
    <t>Nota: No están considerados los observatorios astronómicos.</t>
  </si>
  <si>
    <t xml:space="preserve">Nota: Para los años 2009-2012 no hay datos desagregados por género. </t>
  </si>
  <si>
    <t>Nota: No están considerados datos de observatorios astronómicos.</t>
  </si>
  <si>
    <t>ACTIVIDAD ECONÓMICA CATEGORÍAS en base a CIIU rev.4 (2014p)</t>
  </si>
  <si>
    <t>Ejecutan I+D</t>
  </si>
  <si>
    <t>Ejecutan I+D Mixta</t>
  </si>
  <si>
    <t>Para todo el módulo D, de personal dedicado a I+D, se ocupan dos estándares de agrupación de personal, promedio mensual y jornada completa equivalente. Con la construcción de ambos estándares se generan datos agregados con decimales. Es por esto que para una misma variable agregada por categorías distintas, se producen diferencias mínimas en las sumas totales.</t>
  </si>
  <si>
    <t>Nota: Sectores J y M son considerados sectores KIBS (Knowledge Intensive Business Service)</t>
  </si>
  <si>
    <t>Nota: Para los años 2011 y 2012, existe un porcentaje menor al 1% de unidades que declararon hacer I+D, pero no reportaron su desglose por área del conocimiento. Esto implica que en las sumas totales están subrepresentadas en el cuadro anterior.</t>
  </si>
  <si>
    <t>.</t>
  </si>
  <si>
    <t>2015p</t>
  </si>
  <si>
    <t xml:space="preserve">Fuente: Primera, Segunda, Tercera, Cuarta, Quinta y Sexta Encuesta Nacional sobre Gasto y Personal en I+D. Se utilizó el deflactor del IPC desde el INE y datos de cuentas nacionales del Banco Central de Chile para PIB. </t>
  </si>
  <si>
    <t>Para todos los cuadros presentados a continuación, la fuente corresponde a la Primera, Segunda, Tercera, Cuarta, Quinta y Sexta Encuesta de Gasto y Personal I+D, salvo que se especifique otra fuente.</t>
  </si>
  <si>
    <t>(MM$ corrientes, 2015p)</t>
  </si>
  <si>
    <t>B2000, C3020, COD_ACTIVIDAD (5° y 6° Encuesta).</t>
  </si>
  <si>
    <t>Promedio de Gasto en I+D (MM$ corrientes, 2015p)</t>
  </si>
  <si>
    <t xml:space="preserve"> (MM$ corrientes, 2015p)</t>
  </si>
  <si>
    <t>(MM$ corrientes, 2014)</t>
  </si>
  <si>
    <t xml:space="preserve"> (MM$ corrientes, 2014)</t>
  </si>
  <si>
    <t>Promedio de Gasto en I+D (MM$ corrientes, 2014)</t>
  </si>
  <si>
    <t>B2000, B2001, C3014, C3019, C3020 (4°, 5° y 6° Encuesta); P202, P203, P4000-P4003, P4014, P4015 (2° y 3° Encuesta).</t>
  </si>
  <si>
    <t>EMPRESAS (MM$ reales de 2015)</t>
  </si>
  <si>
    <t>GASTO EN I+D SEGÚN SI EXPORTA (MM$ reales de 2015)</t>
  </si>
  <si>
    <t>PROMEDIO DE GASTO I+D SI EXPORTA (MM$ reales de 2015)</t>
  </si>
  <si>
    <t xml:space="preserve"> </t>
  </si>
  <si>
    <t>NÚMERO DE UNIDADES QUE REALIZAN GASTO EN I+D 2015p</t>
  </si>
  <si>
    <t>C3000-C3003,  Unidad_declarante (5° y 6° Encuesta); Unidad_Declarante (2°, 3° y 4° Encuesta).</t>
  </si>
  <si>
    <t>* Para el caso  de los años 2009 y 2011,  al ser encuestas bianuales,  solo se consideraron preguntas sobre I+D extramuro para el segundo año</t>
  </si>
  <si>
    <t>NÚMERO DE EMPRESAS QUE REALIZAN GASTO EN I+D  en base a CIIU rev.4 (2015p)</t>
  </si>
  <si>
    <t>C3000-C3003, COD_ACTIVIDAD (6° y 5° Encuesta).</t>
  </si>
  <si>
    <t>GASTO EN I+D SEGÚN SECTOR DE EJECUCIÓN (MM$ reales de 2015).</t>
  </si>
  <si>
    <t>C3020, UNIDAD_DECLARANTE (6° y 5° Encuesta). P 4000, P4001,  Unidad_declarante (4a, 3a y 2a Encuesta).</t>
  </si>
  <si>
    <t>GASTO EN I+D SEGÚN FUENTE DE FINANCIAMIENTO (MM$ reales de 2015).</t>
  </si>
  <si>
    <t>C3020, C3024-C3030, C3107, UNIDAD_DECLARANTE (5° y 6° Encuesta); P4000, P4001, P4624-P4635, Unidad_Declarante (2° ,3° Y 4° Encuesta).</t>
  </si>
  <si>
    <t>GASTO EN I+D SEGÚN FUENTE DE FINANCIAMIENTO Y SECTOR DE EJECUCIÓN 2015p (MM$ corrientes 2015).</t>
  </si>
  <si>
    <t>GASTO EN I+D SEGÚN FUENTE DE FINANCIAMIENTO Y SECTOR DE EJECUCIÓN 2014 (MM$ corrientes 2015).</t>
  </si>
  <si>
    <t>GASTO EN I+D SEGÚN FUENTE DE FINANCIAMIENTO Y SECTOR DE EJECUCIÓN 2013 (MM$ corrientes 2015).</t>
  </si>
  <si>
    <t>GASTO EN I+D SEGÚN FUENTE DE FINANCIAMIENTO Y SECTOR DE EJECUCIÓN 2012 (MM$ corrientes 2015).</t>
  </si>
  <si>
    <t>Total 2012</t>
  </si>
  <si>
    <t>Total 2015p</t>
  </si>
  <si>
    <t>C3020,  C3024-C3030, UNIDAD_DECLARANTE (4°, 5° y 6° Encuesta); P4000, P4001, P4624-P4635, Unidad_Declarante (3° Encuesta).</t>
  </si>
  <si>
    <t>C.5. GASTO EN I+D SEGÚN FUENTE DE FINANCIAMIENTO Y SECTOR DE EJECUCIÓN, AÑOS 2012-2015 (MM$ corrientes 2015).</t>
  </si>
  <si>
    <t>C3020, COD_ACTIVIDAD (6° Encuesta).</t>
  </si>
  <si>
    <t>Gasto  I+D (MM$ corrientes, 2015p)</t>
  </si>
  <si>
    <t>EMPRESAS: ACTIVIDAD ECONÓMICA CATEGORÍAS  en base a CIIU rev.4 (2015p)</t>
  </si>
  <si>
    <t>Gasto por actividad económica desglozada a nivel de sección (CIIU rev4, $MM 2015)</t>
  </si>
  <si>
    <t xml:space="preserve"> ACTIVIDADES DE OFICINAS PRINCIPALES; ACTIVIDADES DE CONSULTORIAS DE GESTIÓN</t>
  </si>
  <si>
    <t xml:space="preserve"> OTRAS ACTIVIDADES DE SERVICIOS</t>
  </si>
  <si>
    <t xml:space="preserve"> A01</t>
  </si>
  <si>
    <t xml:space="preserve"> C10</t>
  </si>
  <si>
    <t xml:space="preserve"> C20</t>
  </si>
  <si>
    <t xml:space="preserve"> G45</t>
  </si>
  <si>
    <t xml:space="preserve"> G46</t>
  </si>
  <si>
    <t xml:space="preserve"> G47</t>
  </si>
  <si>
    <t xml:space="preserve"> J62</t>
  </si>
  <si>
    <t xml:space="preserve"> M70</t>
  </si>
  <si>
    <t xml:space="preserve"> M71</t>
  </si>
  <si>
    <t xml:space="preserve"> M72</t>
  </si>
  <si>
    <t xml:space="preserve"> S</t>
  </si>
  <si>
    <t>C3020, C3039-C3053; UNIDAD_DECLARANTE (5° y 6° Encuesta).</t>
  </si>
  <si>
    <t>GASTO EN I+D POR REGIONES Y UNIDAD DECLARANTE, AÑO 2015p (MM$ corrientes 2015)</t>
  </si>
  <si>
    <t>GASTO EN I+D POR REGIONES Y UNIDAD DECLARANTE, AÑO 2014 (MM$ reales 2015)</t>
  </si>
  <si>
    <t>C.7. GASTO I+D SEGÚN REGIÓN DECLARADA POR UNIDAD</t>
  </si>
  <si>
    <t>Sin clasificación</t>
  </si>
  <si>
    <t>Aquellas unidades sin clasificación son las cuales no reportan región de procedencia</t>
  </si>
  <si>
    <t>GASTO CORRIENTE V/S GASTO EN CAPITAL (MM$ reales de 2015)</t>
  </si>
  <si>
    <t>C3014, C3019, UNIDAD_DECLARANTE (4°, 5° y 6° Encuesta); P4002, P4003, P4014, P4015 Unidad_Declarante (2°y 3° Encuesta).</t>
  </si>
  <si>
    <t>C3014, C3021-C3023, Unidad_declarante (5° y 6° Encuesta); P4056-P4061, Unidad_Declarante (2°, 3° Y 4° Encuesta).</t>
  </si>
  <si>
    <t>GASTO EN I+D SEGÚN TIPO DE INVESTIGACIÓN (MM$ reales de 2015)</t>
  </si>
  <si>
    <t>C3020, C3054-C3059, UNIDAD_DECLARANTE (4°, 5° y 6° Encuesta); P4000, P4001, P4098-P4109, Unidad_Declarante (2° y 3° Encuesta).</t>
  </si>
  <si>
    <t>GASTO EN I+D SEGÚN ÁREA DEL CONOCIMIENTO (MM$ reales de 2015)</t>
  </si>
  <si>
    <t>C3020, C3060-C3072, UNIDAD_DECLARANTE (4°, 5° y 6° Encuesta); P4000, P4001, P4112-P4117, P4120-P4125, P4128, P4129, P4134, P4135, P4640-P4649, Unidad_Declarante (2° y 3° Encuesta).</t>
  </si>
  <si>
    <t>Fondos provenientes por conceptos de consultorías I+D en el extranjero</t>
  </si>
  <si>
    <t>Total Fondos Internacionales</t>
  </si>
  <si>
    <t>Donaciones y fondos concursables extranjeros</t>
  </si>
  <si>
    <t>GASTO I+D POR FUENTE DE FINANCIAMIENTO Y  CONTINENTE (MM$ corrientes, 2015p)</t>
  </si>
  <si>
    <t>GASTO FINANCIADO INTERNACIONALMENTE (MM$ reales de 2015)</t>
  </si>
  <si>
    <t>C3031-C3036, C3107, UNIDAD_DECLARANTE (4°, 5° y 6° Encuesta); P4634, P4635, Unidad_Declarante (2° y 3° Encuesta).</t>
  </si>
  <si>
    <t>C3020, C3073, C3095-C3099, UNIDAD_DECLARANTE (4°, 5° y 6° Encuesta); P4650, P4659, Unidad_Declarante (2° y 3° Encuesta).</t>
  </si>
  <si>
    <t>GASTO EN I+D EXTRAMUROS SEGÚN UNIDAD DECLARANTE (MM$ reales de 2015)</t>
  </si>
  <si>
    <t>C3073, C3095-C3099, COD_ACTIVIDAD (6° Encuesta).</t>
  </si>
  <si>
    <t>C.17. GASTO EXTRAMURO SEGÚN ACTIVIDAD ECONÓMICA (2015)</t>
  </si>
  <si>
    <t xml:space="preserve">D4420-D4424, UNIDAD_DECLARANTE (4°, 5° y 6° Encuesta);  P4249, P4255, P4261, P4267, P4273, P4279, P4285, P4291, P4297, P4303, Unidad_Declarante (2°y 3°). </t>
  </si>
  <si>
    <t>D4320-D4322, D4420-D4424, UNIDAD_DECLARANTE (4°, 5° y 6° Encuesta); P4201, P4207, P4213, P4219, P4225, P4231, P4249, P4255, P4261, P4267, P4273, P4279, P4285, P4291, P4297, P4303, Unidad_Declarante (2° y 3° Encuesta).</t>
  </si>
  <si>
    <t>D4400-D4404, UNIDAD_DECLARANTE (4°, 5° y 6° Encuesta), P4246, P4252, P4258, P4264, P4270, P4276, P4282, P4288, P4294, P4300, Unidad_Declarante (2° y 3° Encuesta).</t>
  </si>
  <si>
    <t>Región no reportada</t>
  </si>
  <si>
    <t>D4303, D4323, D4700-D4714, UNIDAD_DECLARANTE (6° Encuesta)</t>
  </si>
  <si>
    <t>UNIDAD DECLARANTE (JCE, 2015p)</t>
  </si>
  <si>
    <t>UNIDAD DECLARANTE (Promedio Mensual Anual, 2015p)</t>
  </si>
  <si>
    <t>COMERCIO</t>
  </si>
  <si>
    <t xml:space="preserve"> A</t>
  </si>
  <si>
    <t xml:space="preserve"> B</t>
  </si>
  <si>
    <t xml:space="preserve"> C</t>
  </si>
  <si>
    <t xml:space="preserve"> D</t>
  </si>
  <si>
    <t xml:space="preserve"> E</t>
  </si>
  <si>
    <t xml:space="preserve"> F</t>
  </si>
  <si>
    <t xml:space="preserve"> H</t>
  </si>
  <si>
    <t xml:space="preserve"> I</t>
  </si>
  <si>
    <t xml:space="preserve"> J</t>
  </si>
  <si>
    <t xml:space="preserve"> K</t>
  </si>
  <si>
    <t xml:space="preserve"> L</t>
  </si>
  <si>
    <t xml:space="preserve"> M</t>
  </si>
  <si>
    <t xml:space="preserve"> N</t>
  </si>
  <si>
    <t>PERSONAL I+D MUJERES POR OCUPACIÓN (Promedio Mensual Anual, 2015p)</t>
  </si>
  <si>
    <t>TOTAL PERSONAL I+D POR OCUPACIÓN (Promedio Mensual Anual, 2015p)</t>
  </si>
  <si>
    <t>TOTAL PERSONAL I+D POR OCUPACIÓN (JCE, 2015p)</t>
  </si>
  <si>
    <t>PERSONAL I+D MUJERES POR OCUPACIÓN (JCE, 2015p)</t>
  </si>
  <si>
    <t>D4310-D4312, D4330-D4332, UNIDAD_DECLARANTE (6° Encuesta).</t>
  </si>
  <si>
    <t>D4505, D4525, COD_ACTIVIDAD (6° Encuesta).</t>
  </si>
  <si>
    <t>EMPRESAS: INVESTIGADORES SEGÚN ACTIVIDAD-CIIU rev 4 (Promedio Mensual Anual, 2015p)</t>
  </si>
  <si>
    <t>EMPRESAS: INVESTIGADORES SEGÚN ACTIVIDAD-CIIU rev. 4 (JCE, 2015p)</t>
  </si>
  <si>
    <t>D4410-D4414, D4430-D4434, UNIDAD_DECLARANTE (6° Encuesta).</t>
  </si>
  <si>
    <t>PERSONAL I+D MUJERES POR TITULACIÓN FORMAL (Promedio Mensual Anual, 2015p)</t>
  </si>
  <si>
    <t>PERSONAL I+D MUJERES POR TITULACIÓN FORMAL (JCE, 2015p)</t>
  </si>
  <si>
    <t>TOTAL PERSONAL I+D POR TITULACIÓN FORMAL (Promedio Mensual Anual, 2015p)</t>
  </si>
  <si>
    <t>TOTAL PERSONAL I+D POR TITULACIÓN FORMAL (JCE, 2015p)</t>
  </si>
  <si>
    <t>D4510-D4514, D4530-D4534, UNIDAD_DECLARANTE (6° Encuesta).</t>
  </si>
  <si>
    <t>D.10. INVESTIGADORAS MUJERES POR TITULACIÓN FORMAL Y UNIDAD DECLARANTE (2015, JCE Y PROMEDIO MENSUAL).</t>
  </si>
  <si>
    <t>MUJERES INVESTIGADORAS POR TITULACIÓN FORMAL (Promedio Mensual Anual, 2015p)</t>
  </si>
  <si>
    <t>MUJERES INVESTIGADORAS POR TITULACIÓN FORMAL (JCE, 2015p)</t>
  </si>
  <si>
    <t>TOTAL INVESTIGADORES POR TITULACIÓN FORMAL (Promedio Mensual Anual, 2015p)</t>
  </si>
  <si>
    <t>TOTAL INVESTIGADORES POR TITULACIÓN FORMAL (JCE, 2015p)</t>
  </si>
  <si>
    <t>AGRICULTURA, GANADERÍA, CAZA, SILVICULTURA Y PESCA</t>
  </si>
  <si>
    <t>EXPLOTACIÓN DE MINAS Y CANTERAS</t>
  </si>
  <si>
    <t>SUMINISTRO DE ELECTRICIDAD, GAS, VAPOR Y AIRE ACONDICIONADO</t>
  </si>
  <si>
    <t>DISTRIBUCIÓN DE AGUA; EVACUACIÓN Y TRATAMIENTO DE AGUAS RESIDUALES, GESTIÓN DE DESECHOS Y ACTIVIDADES DE SANEAMIENTO AMBIENTAL</t>
  </si>
  <si>
    <t>CONSTRUCCIÓN</t>
  </si>
  <si>
    <t>TRANSPORTE Y ALMACENAMIENTO</t>
  </si>
  <si>
    <t>ALOJAMIENTO Y SERVICIOS DE COMIDA</t>
  </si>
  <si>
    <t>ACTIVIDADES FINANCIERAS Y DE SEGUROS</t>
  </si>
  <si>
    <t>ACTIVIDADES INMOBILIARIAS</t>
  </si>
  <si>
    <t>ACTIVIDADES DE SERVICIOS ADMINISTRATIVOS Y DE APOYO</t>
  </si>
  <si>
    <t>OTRAS ACTIVIDADES DE SERVICIOS</t>
  </si>
  <si>
    <t>D4515, D4535, COD_ACTIVIDAD, UNIDAD_DECLARANTE (6° Encuesta).</t>
  </si>
  <si>
    <t>EMPRESAS: MUJERES INVESTIGADORAS SEGÚN ACTIVIDAD-CIIU rev.4 (Promedio Mensual Anual, 2015p)</t>
  </si>
  <si>
    <t>D.11. INVESTIGADORAS MUJERES POR ACTIVIDAD ECONÓMICA, EMPRESAS (2015, JCE Y PROMEDIO MENSUAL).</t>
  </si>
  <si>
    <t>EMPRESAS: MUJERES INVESTIGADORAS SEGÚN ACTIVIDAD-CIIU. Rev 4 (JCE, 2015p)</t>
  </si>
  <si>
    <t>Porcentaje del total</t>
  </si>
  <si>
    <t>Porcentaje de mujeres</t>
  </si>
  <si>
    <t>INDUSTRIAS MANUFACTURERAS (*)</t>
  </si>
  <si>
    <t>INFORMACIÓN Y COMUNICACIONES(**)</t>
  </si>
  <si>
    <t>ACTIVIDADES PROFESIONALES, CIENTÍFICAS Y TÉCNICAS(***)</t>
  </si>
  <si>
    <t>D4330-D4332 ,D4430-D4434, D4530-D4534, UNIDAD_DECLARANTE (5° y 6° Encuesta); P4661, P4663, P4665, P4667, P4669, P4671, P4680, P4682, P4684, P4686, P4688, P4690, P4692, P4694, P4696, P4698, P4704, P4706, P4708, P4710, P4712, P4714, P4716, P4718, P4720, P4722 (2° y 3° Encuesta).</t>
  </si>
  <si>
    <t>D.1 GASTO TOTAL EJECUTADO INTRAMURO EN I+D, SEGÚN TIPO DE GASTO, AÑO 2015</t>
  </si>
  <si>
    <t xml:space="preserve">Informe sobre los recursos destinados a las I+D ejecutados al interior de la unidad cualquiera sea el origen de los fondos, sean estos de carácter públicos o privados, y desglose dichas cifras, según tipo de gasto y libres de IVA y sin considerar gastos de amortización y depreciación. </t>
  </si>
  <si>
    <t>EJECUCIÓN INTERNA EN I+D AÑO 2015 (GASTO INTRAMURO)</t>
  </si>
  <si>
    <t>2015 (Miles de $)</t>
  </si>
  <si>
    <r>
      <t xml:space="preserve">Del total del gasto salarial, declarado en código </t>
    </r>
    <r>
      <rPr>
        <b/>
        <sz val="11"/>
        <color theme="1"/>
        <rFont val="Arial Narrow"/>
        <family val="2"/>
      </rPr>
      <t>3009</t>
    </r>
    <r>
      <rPr>
        <sz val="11"/>
        <color theme="1"/>
        <rFont val="Arial Narrow"/>
        <family val="2"/>
      </rPr>
      <t xml:space="preserve"> indique qué porcentaje aproximado está destinado exclusivamente al desarrollo de software.</t>
    </r>
  </si>
  <si>
    <t>Porcentaje (%)</t>
  </si>
  <si>
    <t>5. Compras de otros servicios (incluye suministros,propedad intelectual con licencias menores a un año, reparaciones, suscripciones, seguridad, aseo, almacenamiento, viáticos y costos de representación, entre otros)**</t>
  </si>
  <si>
    <t>10. Adquisición de propiedad intelectual con licencias superiores a un año (incluye patentes y licencias de software, equipos o productos necesarios para la I+D interna)</t>
  </si>
  <si>
    <t>D.2 GASTO SALARIAL Y OTROS GASTOS EN I+D , SEGÚN TIPO DE INVESTIGACIÓN, AÑO 2015</t>
  </si>
  <si>
    <t>D.3 GASTO TOTAL INTRAMURO EN I+D, SEGÚN FUENTE DE FINANCIAMIENTO, AÑO 2015</t>
  </si>
  <si>
    <t>D.4 GASTO TOTAL INTRAMURO EN I+D, CONTRATADO POR TERCEROS DENTRO CHILE, AÑO 2015</t>
  </si>
  <si>
    <t xml:space="preserve">Durante el año 2015, ¿su unidad ejecutó actividades de I+D contratadas por terceros? Marque con X según corresponda. </t>
  </si>
  <si>
    <r>
      <rPr>
        <b/>
        <sz val="11"/>
        <color theme="1"/>
        <rFont val="Arial Narrow"/>
        <family val="2"/>
      </rPr>
      <t>Si la respuesta es SÍ indique</t>
    </r>
    <r>
      <rPr>
        <sz val="11"/>
        <color theme="1"/>
        <rFont val="Arial Narrow"/>
        <family val="2"/>
      </rPr>
      <t xml:space="preserve">, ¿qué porcentaje del total de fondos nacionales, reportado en el </t>
    </r>
    <r>
      <rPr>
        <b/>
        <sz val="11"/>
        <color theme="1"/>
        <rFont val="Arial Narrow"/>
        <family val="2"/>
      </rPr>
      <t xml:space="preserve">código 3100, </t>
    </r>
    <r>
      <rPr>
        <sz val="11"/>
        <color theme="1"/>
        <rFont val="Arial Narrow"/>
        <family val="2"/>
      </rPr>
      <t>de la seccion D.3  fue contratado por terceros?</t>
    </r>
  </si>
  <si>
    <t>D.7 GASTO TOTAL EXTRAMURO EN I+D, CONTRATADO A TERCEROS DENTRO DE CHILE, AÑO 2015</t>
  </si>
  <si>
    <t>Indique el monto total de servicios de I+D contratados a terceros dentro de Chile.</t>
  </si>
  <si>
    <t>D.8 GASTO TOTAL EXTRAMURO EN I+D, CONTRATADO A TERCEROS EN EL EXTRANJERO, AÑO 2015</t>
  </si>
  <si>
    <r>
      <t xml:space="preserve">Indique el monto total por concepto de </t>
    </r>
    <r>
      <rPr>
        <b/>
        <u/>
        <sz val="11"/>
        <color theme="1"/>
        <rFont val="Arial Narrow"/>
        <family val="2"/>
      </rPr>
      <t>pagos por servicios de I+D</t>
    </r>
    <r>
      <rPr>
        <sz val="11"/>
        <color theme="1"/>
        <rFont val="Arial Narrow"/>
        <family val="2"/>
      </rPr>
      <t xml:space="preserve"> contratados en el extranjero, según continente</t>
    </r>
  </si>
  <si>
    <r>
      <rPr>
        <b/>
        <u/>
        <sz val="10"/>
        <color theme="1"/>
        <rFont val="Arial Narrow"/>
        <family val="2"/>
      </rPr>
      <t>Pagos por  servicios</t>
    </r>
    <r>
      <rPr>
        <sz val="10"/>
        <color theme="1"/>
        <rFont val="Arial Narrow"/>
        <family val="2"/>
      </rPr>
      <t xml:space="preserve"> de I+D corresponde al pago por la prestación de un servicio que tiene por objetivo generar I+D, por ejemplo la contratación de una universidad extranjera para la realizacion de un determinado estudio.</t>
    </r>
  </si>
  <si>
    <t>E.1.  Durante el año 2015, señale cuán importante fueron los siguientes métodos de protección de las invenciones e innovaciones (propiedad intelectual),  para rentabilizar su inversión en I+D. Marque con X.</t>
  </si>
  <si>
    <r>
      <t>E.2. Durante el año 2015, ¿Ha transferido a terceros, mediante licenciamiento, venta o cesión, algún tipo de propiedad intelectual que le haya sido concedido con anterioridad? Marque con</t>
    </r>
    <r>
      <rPr>
        <b/>
        <sz val="11"/>
        <color theme="1"/>
        <rFont val="Arial Narrow"/>
        <family val="2"/>
      </rPr>
      <t xml:space="preserve"> X</t>
    </r>
    <r>
      <rPr>
        <sz val="11"/>
        <color theme="1"/>
        <rFont val="Arial Narrow"/>
        <family val="2"/>
      </rPr>
      <t xml:space="preserve"> según corresponda.</t>
    </r>
  </si>
  <si>
    <t>D4600-D4605, Unidad_declarante (6° Encuesta).</t>
  </si>
  <si>
    <t>UNIDADES QUE REALIZAN GASTO EN I+D (2015).</t>
  </si>
  <si>
    <t>EMPRESAS QUE REALIZAN GASTO EN I+D (2015).</t>
  </si>
  <si>
    <t>EMPRESAS: TOTAL DE VENTAS Y EXPORTACIONES SEGÚN ACTIVIDAD ECONÓMICA (2015).</t>
  </si>
  <si>
    <t>EMPRESAS EXPORTADORAS Y GASTO EN I+D SEGÚN ACTIVIDAD ECONÓMICA (2015).</t>
  </si>
  <si>
    <t>GASTO EN I+D SEGÚN FUENTE DE FINANCIAMIENTO Y SECTOR DE EJECUCIÓN (2015).</t>
  </si>
  <si>
    <t>EMPRESAS: GASTO I+D SEGÚN ACTIVIDAD ECONÓMICA (2015).</t>
  </si>
  <si>
    <t>GASTO I+D SEGÚN REGIÓN (2015).</t>
  </si>
  <si>
    <t>GASTO EXTRAMUROS SEGÚN ACTIVIDAD ECONÓMICA (2015).</t>
  </si>
  <si>
    <t>PERSONAL I+D POR REGIÓN Y UNIDAD DECLARANTE (2015, JCE Y PROMEDIO MENSUAL).</t>
  </si>
  <si>
    <t>INVESTIGADORES POR ACTIVIDAD ECONÓMICA, EMPRESAS (2015, JCE Y PROMEDIO MENSUAL).</t>
  </si>
  <si>
    <t>INVESTIGADORES SEGÚN ÁREA DEL CONOCIMIENTO Y UNIDAD DECLARANTE (2015, JCE).</t>
  </si>
  <si>
    <t>PERSONAL I+D MUJERES POR OCUPACIÓN Y UNIDAD DECLARANTE (2015, JCE Y PROMEDIO MENSUAL).</t>
  </si>
  <si>
    <t>PERSONAL I+D MUJERES POR TITULACIÓN FORMAL Y UNIDAD DECLARANTE (2015, JCE Y PROMEDIO MENSUAL).</t>
  </si>
  <si>
    <t>INVESTIGADORAS MUJERES POR TITULACIÓN FORMAL Y UNIDAD DECLARANTE (2015, JCE Y PROMEDIO MENSUAL).</t>
  </si>
  <si>
    <t>INVESTIGADORAS MUJERES POR ACTIVIDAD ECONÓMICA, EMPRESAS (2015, JCE Y PROMEDIO MENSUAL).</t>
  </si>
  <si>
    <t>Australia (2013)</t>
  </si>
  <si>
    <t>Austria (2015)</t>
  </si>
  <si>
    <t>Belgium (2014)</t>
  </si>
  <si>
    <t>Canada (2014)</t>
  </si>
  <si>
    <t>Chile (2015)</t>
  </si>
  <si>
    <t>Czech Republic (2014)</t>
  </si>
  <si>
    <t>Denmark (2014)</t>
  </si>
  <si>
    <t>Estonia (2014)</t>
  </si>
  <si>
    <t>Finland (2014)</t>
  </si>
  <si>
    <t>France (2014)</t>
  </si>
  <si>
    <t>Germany (2014)</t>
  </si>
  <si>
    <t>Greece (2014)</t>
  </si>
  <si>
    <t>Hungary (2014)</t>
  </si>
  <si>
    <t>Iceland (2014)</t>
  </si>
  <si>
    <t>Ireland (2014)</t>
  </si>
  <si>
    <t>Israel (2014)</t>
  </si>
  <si>
    <t>Italy (2014)</t>
  </si>
  <si>
    <t>Japan (2014)</t>
  </si>
  <si>
    <t>Korea (2014)</t>
  </si>
  <si>
    <t>Luxembourg (2014)</t>
  </si>
  <si>
    <t>Mexico (2014)</t>
  </si>
  <si>
    <t>Netherlands (2014)</t>
  </si>
  <si>
    <t>New Zealand (2013)</t>
  </si>
  <si>
    <t>Norway (2014)</t>
  </si>
  <si>
    <t>OECD - Total (2014)</t>
  </si>
  <si>
    <t>Poland (2014)</t>
  </si>
  <si>
    <t>Portugal (2014)</t>
  </si>
  <si>
    <t>Slovak Republic (2014)</t>
  </si>
  <si>
    <t>Slovenia (2014)</t>
  </si>
  <si>
    <t>Spain (2014)</t>
  </si>
  <si>
    <t>Sweden (2014)</t>
  </si>
  <si>
    <t>Switzerland (2012)</t>
  </si>
  <si>
    <t>Turkey (2014)</t>
  </si>
  <si>
    <t>United Kingdom (2014)</t>
  </si>
  <si>
    <t>United States (2013)</t>
  </si>
  <si>
    <t>GASTO I+D COMO % DEL PIB</t>
  </si>
  <si>
    <t>(último año disponible)</t>
  </si>
  <si>
    <t>Australia (2010)</t>
  </si>
  <si>
    <t>Canada (2013)</t>
  </si>
  <si>
    <t>Iceland (2013)</t>
  </si>
  <si>
    <t>Israel (2012)</t>
  </si>
  <si>
    <t>Mexico (2011)</t>
  </si>
  <si>
    <t>OECD - Total (2013)</t>
  </si>
  <si>
    <t>INVESTIGADORES I+D CHILE v/s OCDE (ÚLTIMO AÑO DISPONIBLE).</t>
  </si>
  <si>
    <t>GASTO EN I+D CHILE v/s OCDE (ÚLTIMO AÑO DISPONIBLE).</t>
  </si>
  <si>
    <t>C3020, TAMANO_EMPRESA (5° y 6° Encuesta);  tamaño (4° Encuesta); P4000, P4001, TAMANO_EMPRESA (3° Encuesta);  P4000, P4001, Tamaño_Empresa (2° Encuesta).</t>
  </si>
  <si>
    <t xml:space="preserve">GASTO SEGÚN RANGO DE EDAD DE LA EMPRESA (MM$ reales de 2015)
</t>
  </si>
  <si>
    <t>GASTO POR ÁREA DEL CONOCIMIENTO (MM$ reales de 2015)</t>
  </si>
  <si>
    <t>GASTO I+D SEGÚN TAMAÑO DE LA EMPRESA (MM$ reales de 2015)</t>
  </si>
  <si>
    <t>A1003, C3020, UNIDAD_DECLARANTE (5° y 6° Encuesta); P024, P4000, P4001, Unidad_Declarante (2°, 3° Y 4° Encuesta).</t>
  </si>
  <si>
    <t>C3020, C3054-C3059, TAMANO_EMPRESA(5° y 6° Encuesta), tamaño (4° Encuesta); P4000, P4001, P4098-P4109, TAMAÑO_EMPRESA (2° y 3° Encuesta).</t>
  </si>
  <si>
    <t>UK (2014)</t>
  </si>
  <si>
    <t>Czech Rep. (2014)</t>
  </si>
  <si>
    <t>Slovak Rep. (2014)</t>
  </si>
  <si>
    <t>INVESTIGADORES I+D POR CADA MIL TRABAJADORES (último año disponible)</t>
  </si>
  <si>
    <t>INVESTIGADORES SEGÚN ÁREA DEL CONOCIMIENTO (JCE, 2015p)</t>
  </si>
  <si>
    <t>D.7. INVESTIGADORES SEGÚN ÁREA DEL CONOCIMIENTO Y UNIDAD DECLARANTE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</si>
</sst>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 #,##0.00_-;_-* &quot;-&quot;??_-;_-@_-"/>
    <numFmt numFmtId="165" formatCode="0.0%"/>
    <numFmt numFmtId="166" formatCode="_(* #,##0.00_);_(* \(#,##0.00\);_(* &quot;-&quot;??_);_(@_)"/>
    <numFmt numFmtId="167" formatCode="_-* #,##0_-;\-* #,##0_-;_-* &quot;-&quot;??_-;_-@_-"/>
    <numFmt numFmtId="168" formatCode="0.000%"/>
    <numFmt numFmtId="169" formatCode="0.0"/>
    <numFmt numFmtId="170" formatCode="0.000000000%"/>
    <numFmt numFmtId="171" formatCode="_-* #,##0\ _€_-;\-* #,##0\ _€_-;_-* &quot;-&quot;??\ _€_-;_-@_-"/>
  </numFmts>
  <fonts count="5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i/>
      <sz val="11"/>
      <color theme="1"/>
      <name val="Calibri"/>
      <family val="2"/>
      <scheme val="minor"/>
    </font>
    <font>
      <u/>
      <sz val="11"/>
      <color theme="1"/>
      <name val="Calibri"/>
      <family val="2"/>
      <scheme val="minor"/>
    </font>
    <font>
      <b/>
      <u/>
      <sz val="11"/>
      <color theme="1"/>
      <name val="Calibri"/>
      <family val="2"/>
      <scheme val="minor"/>
    </font>
    <font>
      <u/>
      <sz val="11"/>
      <color theme="10"/>
      <name val="Calibri"/>
      <family val="2"/>
      <scheme val="minor"/>
    </font>
    <font>
      <b/>
      <sz val="11"/>
      <color theme="0" tint="-0.34998626667073579"/>
      <name val="Calibri"/>
      <family val="2"/>
      <scheme val="minor"/>
    </font>
    <font>
      <b/>
      <sz val="11"/>
      <name val="Calibri"/>
      <family val="2"/>
      <scheme val="minor"/>
    </font>
    <font>
      <sz val="11"/>
      <color indexed="8"/>
      <name val="Calibri"/>
      <family val="2"/>
    </font>
    <font>
      <sz val="10"/>
      <name val="System"/>
      <family val="2"/>
    </font>
    <font>
      <sz val="10"/>
      <name val="MS Sans Serif"/>
      <family val="2"/>
    </font>
    <font>
      <b/>
      <sz val="10"/>
      <name val="Arial"/>
      <family val="2"/>
    </font>
    <font>
      <sz val="10"/>
      <color theme="1" tint="0.34998626667073579"/>
      <name val="Calibri"/>
      <family val="2"/>
      <scheme val="minor"/>
    </font>
    <font>
      <b/>
      <sz val="10"/>
      <color theme="1" tint="0.34998626667073579"/>
      <name val="Calibri"/>
      <family val="2"/>
      <scheme val="minor"/>
    </font>
    <font>
      <sz val="10"/>
      <color theme="0"/>
      <name val="Calibri"/>
      <family val="2"/>
      <scheme val="minor"/>
    </font>
    <font>
      <sz val="11"/>
      <color rgb="FFFF0000"/>
      <name val="Calibri"/>
      <family val="2"/>
      <scheme val="minor"/>
    </font>
    <font>
      <sz val="11"/>
      <name val="Calibri"/>
      <family val="2"/>
      <scheme val="minor"/>
    </font>
    <font>
      <sz val="9"/>
      <name val="Calibri"/>
      <family val="2"/>
      <scheme val="minor"/>
    </font>
    <font>
      <b/>
      <sz val="9"/>
      <name val="Calibri"/>
      <family val="2"/>
      <scheme val="minor"/>
    </font>
    <font>
      <sz val="7"/>
      <name val="Calibri"/>
      <family val="2"/>
      <scheme val="minor"/>
    </font>
    <font>
      <sz val="6"/>
      <name val="Calibri"/>
      <family val="2"/>
      <scheme val="minor"/>
    </font>
    <font>
      <sz val="12"/>
      <name val="Calibri"/>
      <family val="2"/>
      <scheme val="minor"/>
    </font>
    <font>
      <sz val="10"/>
      <name val="Arial"/>
      <family val="2"/>
    </font>
    <font>
      <i/>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Arial Narrow"/>
      <family val="2"/>
    </font>
    <font>
      <b/>
      <sz val="14"/>
      <color theme="1"/>
      <name val="Arial Narrow"/>
      <family val="2"/>
    </font>
    <font>
      <sz val="10"/>
      <color theme="1"/>
      <name val="Arial Narrow"/>
      <family val="2"/>
    </font>
    <font>
      <b/>
      <sz val="11"/>
      <color theme="1"/>
      <name val="Arial Narrow"/>
      <family val="2"/>
    </font>
    <font>
      <b/>
      <sz val="9"/>
      <color theme="1"/>
      <name val="Arial Narrow"/>
      <family val="2"/>
    </font>
    <font>
      <sz val="9"/>
      <color theme="1"/>
      <name val="Arial Narrow"/>
      <family val="2"/>
    </font>
    <font>
      <sz val="8"/>
      <color theme="1"/>
      <name val="Arial Narrow"/>
      <family val="2"/>
    </font>
    <font>
      <sz val="7"/>
      <color theme="1"/>
      <name val="Arial Narrow"/>
      <family val="2"/>
    </font>
    <font>
      <b/>
      <sz val="10"/>
      <color theme="1"/>
      <name val="Arial Narrow"/>
      <family val="2"/>
    </font>
    <font>
      <sz val="10"/>
      <name val="Arial"/>
      <family val="2"/>
    </font>
    <font>
      <b/>
      <sz val="10"/>
      <color theme="1"/>
      <name val="Calibri"/>
      <family val="2"/>
      <scheme val="minor"/>
    </font>
    <font>
      <sz val="11"/>
      <name val="Arial Narrow"/>
      <family val="2"/>
    </font>
    <font>
      <sz val="11"/>
      <color rgb="FFFF0000"/>
      <name val="Arial Narrow"/>
      <family val="2"/>
    </font>
    <font>
      <b/>
      <u/>
      <sz val="11"/>
      <color theme="1"/>
      <name val="Arial Narrow"/>
      <family val="2"/>
    </font>
    <font>
      <b/>
      <u/>
      <sz val="10"/>
      <color theme="1"/>
      <name val="Arial Narrow"/>
      <family val="2"/>
    </font>
    <font>
      <b/>
      <sz val="11"/>
      <color rgb="FFFF0000"/>
      <name val="Calibri"/>
      <family val="2"/>
      <scheme val="minor"/>
    </font>
  </fonts>
  <fills count="5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6BB02B"/>
        <bgColor indexed="64"/>
      </patternFill>
    </fill>
    <fill>
      <patternFill patternType="solid">
        <fgColor rgb="FF2F5FAE"/>
        <bgColor indexed="64"/>
      </patternFill>
    </fill>
    <fill>
      <patternFill patternType="solid">
        <fgColor rgb="FF952CB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theme="0"/>
      </patternFill>
    </fill>
    <fill>
      <patternFill patternType="solid">
        <fgColor indexed="65"/>
        <bgColor theme="0"/>
      </patternFill>
    </fill>
    <fill>
      <patternFill patternType="solid">
        <fgColor theme="5" tint="0.59999389629810485"/>
        <bgColor indexed="64"/>
      </patternFill>
    </fill>
    <fill>
      <patternFill patternType="solid">
        <fgColor theme="0" tint="-0.14999847407452621"/>
        <bgColor indexed="64"/>
      </patternFill>
    </fill>
  </fills>
  <borders count="60">
    <border>
      <left/>
      <right/>
      <top/>
      <bottom/>
      <diagonal/>
    </border>
    <border>
      <left/>
      <right/>
      <top style="thin">
        <color indexed="64"/>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70">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8" fillId="0" borderId="0" applyNumberFormat="0" applyFill="0" applyBorder="0" applyAlignment="0" applyProtection="0"/>
    <xf numFmtId="166" fontId="11" fillId="0" borderId="0" applyFont="0" applyFill="0" applyBorder="0" applyAlignment="0" applyProtection="0"/>
    <xf numFmtId="164" fontId="4" fillId="0" borderId="0" applyFont="0" applyFill="0" applyBorder="0" applyAlignment="0" applyProtection="0"/>
    <xf numFmtId="0" fontId="12" fillId="0" borderId="0"/>
    <xf numFmtId="0" fontId="4" fillId="0" borderId="0"/>
    <xf numFmtId="0" fontId="13" fillId="0" borderId="0"/>
    <xf numFmtId="0" fontId="1" fillId="0" borderId="0"/>
    <xf numFmtId="9" fontId="11"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5"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27" fillId="0" borderId="0" applyNumberFormat="0" applyFill="0" applyBorder="0" applyAlignment="0" applyProtection="0"/>
    <xf numFmtId="0" fontId="28" fillId="0" borderId="40" applyNumberFormat="0" applyFill="0" applyAlignment="0" applyProtection="0"/>
    <xf numFmtId="0" fontId="29" fillId="0" borderId="41" applyNumberFormat="0" applyFill="0" applyAlignment="0" applyProtection="0"/>
    <xf numFmtId="0" fontId="30" fillId="0" borderId="42" applyNumberFormat="0" applyFill="0" applyAlignment="0" applyProtection="0"/>
    <xf numFmtId="0" fontId="30" fillId="0" borderId="0" applyNumberFormat="0" applyFill="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4" fillId="18" borderId="43" applyNumberFormat="0" applyAlignment="0" applyProtection="0"/>
    <xf numFmtId="0" fontId="35" fillId="19" borderId="44" applyNumberFormat="0" applyAlignment="0" applyProtection="0"/>
    <xf numFmtId="0" fontId="36" fillId="19" borderId="43" applyNumberFormat="0" applyAlignment="0" applyProtection="0"/>
    <xf numFmtId="0" fontId="37" fillId="0" borderId="45" applyNumberFormat="0" applyFill="0" applyAlignment="0" applyProtection="0"/>
    <xf numFmtId="0" fontId="38" fillId="20" borderId="46" applyNumberFormat="0" applyAlignment="0" applyProtection="0"/>
    <xf numFmtId="0" fontId="18" fillId="0" borderId="0" applyNumberFormat="0" applyFill="0" applyBorder="0" applyAlignment="0" applyProtection="0"/>
    <xf numFmtId="0" fontId="1" fillId="21" borderId="47" applyNumberFormat="0" applyFont="0" applyAlignment="0" applyProtection="0"/>
    <xf numFmtId="0" fontId="39" fillId="0" borderId="0" applyNumberFormat="0" applyFill="0" applyBorder="0" applyAlignment="0" applyProtection="0"/>
    <xf numFmtId="0" fontId="2" fillId="0" borderId="48" applyNumberFormat="0" applyFill="0" applyAlignment="0" applyProtection="0"/>
    <xf numFmtId="0" fontId="4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0" fillId="45" borderId="0" applyNumberFormat="0" applyBorder="0" applyAlignment="0" applyProtection="0"/>
    <xf numFmtId="0" fontId="50" fillId="0" borderId="0"/>
  </cellStyleXfs>
  <cellXfs count="827">
    <xf numFmtId="0" fontId="0" fillId="0" borderId="0" xfId="0"/>
    <xf numFmtId="0" fontId="2" fillId="0" borderId="0" xfId="0" applyFont="1"/>
    <xf numFmtId="0" fontId="2" fillId="2" borderId="1" xfId="0" applyFont="1" applyFill="1" applyBorder="1"/>
    <xf numFmtId="0" fontId="2" fillId="0" borderId="3" xfId="0" applyFont="1" applyBorder="1"/>
    <xf numFmtId="0" fontId="2" fillId="2" borderId="1" xfId="0" applyFont="1" applyFill="1" applyBorder="1" applyAlignment="1">
      <alignment horizontal="center"/>
    </xf>
    <xf numFmtId="0" fontId="0" fillId="2" borderId="1" xfId="0" applyFill="1" applyBorder="1"/>
    <xf numFmtId="0" fontId="0" fillId="2" borderId="6" xfId="0" applyFill="1" applyBorder="1"/>
    <xf numFmtId="0" fontId="2" fillId="2" borderId="6" xfId="0" applyFont="1" applyFill="1" applyBorder="1"/>
    <xf numFmtId="0" fontId="2" fillId="2" borderId="0" xfId="0" applyFont="1" applyFill="1" applyBorder="1"/>
    <xf numFmtId="0" fontId="2" fillId="3" borderId="2" xfId="0" applyFont="1" applyFill="1" applyBorder="1"/>
    <xf numFmtId="0" fontId="2" fillId="3" borderId="0" xfId="0" applyFont="1" applyFill="1" applyBorder="1"/>
    <xf numFmtId="0" fontId="2" fillId="3" borderId="3" xfId="0" applyFont="1" applyFill="1" applyBorder="1"/>
    <xf numFmtId="0" fontId="2" fillId="2" borderId="6" xfId="0" applyFont="1" applyFill="1" applyBorder="1" applyAlignment="1">
      <alignment horizontal="center"/>
    </xf>
    <xf numFmtId="3" fontId="0" fillId="3" borderId="0" xfId="0" applyNumberFormat="1" applyFill="1" applyBorder="1" applyAlignment="1">
      <alignment horizontal="center"/>
    </xf>
    <xf numFmtId="0" fontId="5" fillId="0" borderId="0" xfId="0" applyFont="1"/>
    <xf numFmtId="9" fontId="0" fillId="0" borderId="0" xfId="1" applyFont="1"/>
    <xf numFmtId="0" fontId="2" fillId="3" borderId="4" xfId="0" applyFont="1" applyFill="1" applyBorder="1"/>
    <xf numFmtId="0" fontId="2" fillId="3" borderId="0" xfId="0" applyFont="1" applyFill="1"/>
    <xf numFmtId="3" fontId="2" fillId="3" borderId="0" xfId="0" applyNumberFormat="1" applyFont="1" applyFill="1" applyAlignment="1">
      <alignment horizontal="center"/>
    </xf>
    <xf numFmtId="3" fontId="2" fillId="3" borderId="4" xfId="0" applyNumberFormat="1" applyFont="1" applyFill="1" applyBorder="1" applyAlignment="1">
      <alignment horizontal="center"/>
    </xf>
    <xf numFmtId="0" fontId="0" fillId="0" borderId="0" xfId="0"/>
    <xf numFmtId="0" fontId="0" fillId="0" borderId="0" xfId="0" applyAlignment="1"/>
    <xf numFmtId="0" fontId="0" fillId="0" borderId="0" xfId="0"/>
    <xf numFmtId="0" fontId="0" fillId="3" borderId="0" xfId="0" applyFill="1" applyBorder="1"/>
    <xf numFmtId="0" fontId="0" fillId="3" borderId="0" xfId="0" applyFill="1"/>
    <xf numFmtId="0" fontId="0" fillId="0" borderId="0" xfId="0"/>
    <xf numFmtId="0" fontId="2" fillId="3" borderId="2" xfId="0" applyFont="1" applyFill="1" applyBorder="1" applyAlignment="1">
      <alignment horizontal="left"/>
    </xf>
    <xf numFmtId="0" fontId="2" fillId="3" borderId="0" xfId="0" applyFont="1" applyFill="1" applyAlignment="1">
      <alignment horizontal="left"/>
    </xf>
    <xf numFmtId="0" fontId="2" fillId="3" borderId="5" xfId="0" applyFont="1" applyFill="1" applyBorder="1" applyAlignment="1">
      <alignment horizontal="left"/>
    </xf>
    <xf numFmtId="0" fontId="0" fillId="0" borderId="0" xfId="0"/>
    <xf numFmtId="0" fontId="0" fillId="3" borderId="0" xfId="0" applyFill="1" applyAlignment="1">
      <alignment horizontal="center"/>
    </xf>
    <xf numFmtId="0" fontId="2" fillId="3" borderId="3" xfId="0" applyFont="1" applyFill="1" applyBorder="1" applyAlignment="1">
      <alignment horizontal="center"/>
    </xf>
    <xf numFmtId="0" fontId="2" fillId="3" borderId="0" xfId="0" applyFont="1" applyFill="1" applyBorder="1" applyAlignment="1">
      <alignment horizontal="left"/>
    </xf>
    <xf numFmtId="0" fontId="2" fillId="3" borderId="3" xfId="0" applyFont="1" applyFill="1" applyBorder="1" applyAlignment="1">
      <alignment horizontal="left"/>
    </xf>
    <xf numFmtId="0" fontId="0" fillId="0" borderId="0" xfId="0"/>
    <xf numFmtId="0" fontId="0" fillId="0" borderId="0" xfId="0"/>
    <xf numFmtId="0" fontId="0" fillId="0" borderId="0" xfId="0"/>
    <xf numFmtId="0" fontId="2" fillId="3" borderId="2" xfId="0" applyFont="1" applyFill="1" applyBorder="1" applyAlignment="1">
      <alignment horizontal="center"/>
    </xf>
    <xf numFmtId="0" fontId="2" fillId="3" borderId="0" xfId="0" applyFont="1" applyFill="1" applyBorder="1" applyAlignment="1">
      <alignment horizontal="center"/>
    </xf>
    <xf numFmtId="0" fontId="0" fillId="0" borderId="0" xfId="0"/>
    <xf numFmtId="0" fontId="0" fillId="0" borderId="0" xfId="0"/>
    <xf numFmtId="9" fontId="0" fillId="3" borderId="0" xfId="1" applyFont="1" applyFill="1" applyAlignment="1">
      <alignment horizontal="center"/>
    </xf>
    <xf numFmtId="0" fontId="0" fillId="0" borderId="0" xfId="0"/>
    <xf numFmtId="9" fontId="2" fillId="3" borderId="0" xfId="1" applyFont="1" applyFill="1" applyAlignment="1">
      <alignment horizontal="center"/>
    </xf>
    <xf numFmtId="9" fontId="2" fillId="3" borderId="4" xfId="1" applyFont="1" applyFill="1" applyBorder="1" applyAlignment="1">
      <alignment horizontal="center"/>
    </xf>
    <xf numFmtId="0" fontId="0" fillId="0" borderId="0" xfId="0"/>
    <xf numFmtId="3" fontId="0" fillId="3" borderId="5" xfId="0" applyNumberFormat="1" applyFill="1" applyBorder="1" applyAlignment="1">
      <alignment horizontal="center"/>
    </xf>
    <xf numFmtId="3" fontId="2" fillId="3" borderId="0" xfId="0" applyNumberFormat="1" applyFont="1" applyFill="1" applyAlignment="1">
      <alignment horizontal="center"/>
    </xf>
    <xf numFmtId="3" fontId="2" fillId="3" borderId="0" xfId="0" applyNumberFormat="1" applyFont="1" applyFill="1" applyBorder="1" applyAlignment="1">
      <alignment horizontal="center"/>
    </xf>
    <xf numFmtId="0" fontId="2" fillId="2" borderId="6" xfId="0" applyFont="1" applyFill="1" applyBorder="1" applyAlignment="1">
      <alignment horizontal="center"/>
    </xf>
    <xf numFmtId="3" fontId="0" fillId="3" borderId="0" xfId="0" applyNumberFormat="1" applyFill="1" applyBorder="1" applyAlignment="1">
      <alignment horizontal="center"/>
    </xf>
    <xf numFmtId="0" fontId="0" fillId="0" borderId="0" xfId="0"/>
    <xf numFmtId="0" fontId="6" fillId="0" borderId="0" xfId="0" applyFont="1"/>
    <xf numFmtId="3" fontId="0" fillId="0" borderId="0" xfId="0" applyNumberFormat="1"/>
    <xf numFmtId="0" fontId="0" fillId="0" borderId="0" xfId="0" applyAlignment="1">
      <alignment horizontal="center"/>
    </xf>
    <xf numFmtId="0" fontId="2" fillId="2" borderId="7" xfId="0" applyFont="1" applyFill="1" applyBorder="1"/>
    <xf numFmtId="0" fontId="8" fillId="0" borderId="0" xfId="5"/>
    <xf numFmtId="3" fontId="0" fillId="3" borderId="0" xfId="0" applyNumberFormat="1" applyFont="1" applyFill="1" applyAlignment="1">
      <alignment horizontal="center"/>
    </xf>
    <xf numFmtId="3" fontId="0" fillId="3" borderId="0" xfId="0" applyNumberFormat="1" applyFont="1" applyFill="1" applyBorder="1" applyAlignment="1">
      <alignment horizontal="center"/>
    </xf>
    <xf numFmtId="0" fontId="0" fillId="0" borderId="0" xfId="0"/>
    <xf numFmtId="0" fontId="0" fillId="0" borderId="0" xfId="0"/>
    <xf numFmtId="0" fontId="0" fillId="0" borderId="0" xfId="0"/>
    <xf numFmtId="3" fontId="0" fillId="3" borderId="3" xfId="0" applyNumberFormat="1" applyFont="1" applyFill="1" applyBorder="1" applyAlignment="1">
      <alignment horizontal="center"/>
    </xf>
    <xf numFmtId="0" fontId="2" fillId="2" borderId="5" xfId="0" applyFont="1" applyFill="1" applyBorder="1"/>
    <xf numFmtId="0" fontId="0" fillId="3" borderId="5" xfId="0" applyFill="1" applyBorder="1" applyAlignment="1">
      <alignment horizontal="center"/>
    </xf>
    <xf numFmtId="0" fontId="14" fillId="2" borderId="6" xfId="3" applyFont="1" applyFill="1" applyBorder="1"/>
    <xf numFmtId="0" fontId="14" fillId="3" borderId="4" xfId="3" applyFont="1" applyFill="1" applyBorder="1"/>
    <xf numFmtId="0" fontId="14" fillId="2" borderId="6" xfId="3" applyFont="1" applyFill="1" applyBorder="1" applyAlignment="1">
      <alignment horizontal="center"/>
    </xf>
    <xf numFmtId="0" fontId="0" fillId="0" borderId="0" xfId="0" applyAlignment="1">
      <alignment wrapText="1"/>
    </xf>
    <xf numFmtId="0" fontId="14" fillId="3" borderId="0" xfId="3" applyFont="1" applyFill="1"/>
    <xf numFmtId="0" fontId="0" fillId="0" borderId="0" xfId="0" applyFont="1"/>
    <xf numFmtId="0" fontId="2" fillId="2" borderId="7" xfId="0" applyFont="1" applyFill="1" applyBorder="1" applyAlignment="1">
      <alignment horizontal="center"/>
    </xf>
    <xf numFmtId="0" fontId="0" fillId="0" borderId="7" xfId="0" applyBorder="1" applyAlignment="1">
      <alignment horizontal="center"/>
    </xf>
    <xf numFmtId="0" fontId="5" fillId="3" borderId="0" xfId="0" applyFont="1" applyFill="1"/>
    <xf numFmtId="0" fontId="2" fillId="2" borderId="6" xfId="0" applyFont="1" applyFill="1" applyBorder="1" applyAlignment="1">
      <alignment horizontal="center" vertic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0" fillId="0" borderId="0" xfId="0" applyFill="1"/>
    <xf numFmtId="0" fontId="0" fillId="0" borderId="0" xfId="0" applyFill="1" applyBorder="1"/>
    <xf numFmtId="0" fontId="0" fillId="3" borderId="14" xfId="0" applyFill="1" applyBorder="1"/>
    <xf numFmtId="0" fontId="2" fillId="3" borderId="12" xfId="0" applyFont="1" applyFill="1" applyBorder="1"/>
    <xf numFmtId="0" fontId="0" fillId="0" borderId="0" xfId="0" applyFont="1" applyFill="1" applyBorder="1"/>
    <xf numFmtId="0" fontId="2" fillId="2" borderId="6" xfId="0" applyFont="1" applyFill="1" applyBorder="1" applyAlignment="1">
      <alignment horizontal="center" wrapText="1"/>
    </xf>
    <xf numFmtId="0" fontId="2" fillId="3" borderId="12" xfId="0" applyFont="1" applyFill="1" applyBorder="1" applyAlignment="1">
      <alignment horizontal="right"/>
    </xf>
    <xf numFmtId="0" fontId="2" fillId="2" borderId="12" xfId="0" applyFont="1" applyFill="1" applyBorder="1"/>
    <xf numFmtId="0" fontId="2" fillId="2" borderId="21" xfId="0" applyFont="1" applyFill="1" applyBorder="1"/>
    <xf numFmtId="0" fontId="2" fillId="3" borderId="14" xfId="0" applyFont="1" applyFill="1" applyBorder="1"/>
    <xf numFmtId="0" fontId="2" fillId="3" borderId="15" xfId="0" applyFont="1" applyFill="1" applyBorder="1"/>
    <xf numFmtId="3" fontId="0" fillId="0" borderId="0" xfId="0" applyNumberFormat="1" applyFill="1" applyBorder="1" applyAlignment="1">
      <alignment horizontal="center"/>
    </xf>
    <xf numFmtId="3" fontId="2" fillId="0" borderId="0" xfId="0" applyNumberFormat="1" applyFont="1" applyFill="1" applyBorder="1" applyAlignment="1">
      <alignment horizontal="center"/>
    </xf>
    <xf numFmtId="0" fontId="6" fillId="0" borderId="0" xfId="0" applyFont="1" applyFill="1" applyBorder="1"/>
    <xf numFmtId="0" fontId="0" fillId="0" borderId="3" xfId="0" applyFill="1" applyBorder="1"/>
    <xf numFmtId="0" fontId="0" fillId="0" borderId="3" xfId="0" applyNumberFormat="1" applyFill="1" applyBorder="1" applyAlignment="1">
      <alignment horizontal="center"/>
    </xf>
    <xf numFmtId="0" fontId="2" fillId="0" borderId="0" xfId="0" applyFont="1" applyFill="1"/>
    <xf numFmtId="3" fontId="0" fillId="0" borderId="0" xfId="0" applyNumberFormat="1" applyFont="1" applyFill="1" applyAlignment="1">
      <alignment horizontal="center"/>
    </xf>
    <xf numFmtId="0" fontId="18" fillId="0" borderId="0" xfId="0" applyFont="1"/>
    <xf numFmtId="0" fontId="18" fillId="0" borderId="0" xfId="0" applyFont="1" applyAlignment="1">
      <alignment vertical="center" wrapText="1"/>
    </xf>
    <xf numFmtId="0" fontId="2" fillId="2" borderId="14" xfId="0" applyFont="1" applyFill="1" applyBorder="1"/>
    <xf numFmtId="0" fontId="2" fillId="3" borderId="23" xfId="0" applyFont="1" applyFill="1" applyBorder="1"/>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5" xfId="0" applyBorder="1"/>
    <xf numFmtId="0" fontId="0" fillId="0" borderId="0" xfId="0"/>
    <xf numFmtId="0" fontId="0" fillId="2" borderId="4" xfId="0" applyFill="1" applyBorder="1"/>
    <xf numFmtId="0" fontId="0" fillId="0" borderId="0" xfId="0"/>
    <xf numFmtId="0" fontId="19" fillId="2" borderId="8" xfId="0" applyFont="1" applyFill="1" applyBorder="1"/>
    <xf numFmtId="0" fontId="19" fillId="2" borderId="10" xfId="0" applyFont="1" applyFill="1" applyBorder="1"/>
    <xf numFmtId="0" fontId="0" fillId="2" borderId="9" xfId="0" applyFill="1" applyBorder="1"/>
    <xf numFmtId="0" fontId="0" fillId="0" borderId="0" xfId="0"/>
    <xf numFmtId="0" fontId="0" fillId="0" borderId="0" xfId="0"/>
    <xf numFmtId="0" fontId="9" fillId="3" borderId="0" xfId="0" applyFont="1" applyFill="1" applyBorder="1"/>
    <xf numFmtId="0" fontId="0" fillId="0" borderId="0" xfId="0"/>
    <xf numFmtId="0" fontId="2" fillId="2" borderId="6" xfId="0" applyFont="1" applyFill="1" applyBorder="1" applyAlignment="1">
      <alignment horizontal="center" vertical="center" wrapText="1"/>
    </xf>
    <xf numFmtId="0" fontId="2" fillId="2" borderId="22" xfId="0" applyFont="1" applyFill="1" applyBorder="1" applyAlignment="1">
      <alignment vertical="center"/>
    </xf>
    <xf numFmtId="0" fontId="0" fillId="2" borderId="17" xfId="0" applyFill="1" applyBorder="1"/>
    <xf numFmtId="0" fontId="0" fillId="2" borderId="21" xfId="0" applyFill="1" applyBorder="1"/>
    <xf numFmtId="167" fontId="0" fillId="0" borderId="0" xfId="4" applyNumberFormat="1" applyFont="1" applyFill="1" applyBorder="1" applyAlignment="1">
      <alignment horizontal="center"/>
    </xf>
    <xf numFmtId="0" fontId="0" fillId="0" borderId="0" xfId="0" applyFill="1" applyBorder="1" applyAlignment="1">
      <alignment horizontal="center"/>
    </xf>
    <xf numFmtId="9" fontId="0" fillId="0" borderId="0" xfId="1" applyFont="1" applyFill="1" applyBorder="1" applyAlignment="1">
      <alignment horizontal="center"/>
    </xf>
    <xf numFmtId="0" fontId="2" fillId="2" borderId="21" xfId="0" applyFont="1" applyFill="1" applyBorder="1" applyAlignment="1">
      <alignment horizontal="center" vertical="center" wrapText="1"/>
    </xf>
    <xf numFmtId="164" fontId="0" fillId="0" borderId="0" xfId="0" applyNumberFormat="1"/>
    <xf numFmtId="0" fontId="2" fillId="3" borderId="0" xfId="0" applyFont="1" applyFill="1" applyBorder="1" applyAlignment="1">
      <alignment horizontal="left"/>
    </xf>
    <xf numFmtId="0" fontId="2" fillId="3" borderId="5" xfId="0" applyFont="1" applyFill="1" applyBorder="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167" fontId="0" fillId="0" borderId="0" xfId="4" applyNumberFormat="1" applyFont="1"/>
    <xf numFmtId="3" fontId="0" fillId="3" borderId="25" xfId="0" applyNumberFormat="1" applyFill="1" applyBorder="1" applyAlignment="1">
      <alignment horizontal="center"/>
    </xf>
    <xf numFmtId="0" fontId="18" fillId="0" borderId="0" xfId="0" applyFont="1" applyAlignment="1">
      <alignment wrapText="1"/>
    </xf>
    <xf numFmtId="0" fontId="2" fillId="2" borderId="14" xfId="0" applyFont="1" applyFill="1" applyBorder="1" applyAlignment="1">
      <alignment horizontal="center"/>
    </xf>
    <xf numFmtId="9" fontId="2" fillId="3" borderId="28" xfId="1" applyFont="1" applyFill="1" applyBorder="1" applyAlignment="1">
      <alignment horizontal="center"/>
    </xf>
    <xf numFmtId="3" fontId="2" fillId="3" borderId="15" xfId="0" applyNumberFormat="1" applyFont="1" applyFill="1" applyBorder="1" applyAlignment="1">
      <alignment horizontal="center"/>
    </xf>
    <xf numFmtId="9" fontId="0" fillId="3" borderId="28" xfId="1" applyFont="1" applyFill="1" applyBorder="1" applyAlignment="1">
      <alignment horizontal="center"/>
    </xf>
    <xf numFmtId="3" fontId="0" fillId="0" borderId="0" xfId="0" applyNumberFormat="1"/>
    <xf numFmtId="0" fontId="0" fillId="0" borderId="0" xfId="0" applyBorder="1"/>
    <xf numFmtId="0" fontId="0" fillId="0" borderId="0" xfId="0"/>
    <xf numFmtId="3" fontId="0" fillId="3" borderId="0" xfId="4" applyNumberFormat="1" applyFont="1" applyFill="1" applyAlignment="1">
      <alignment horizontal="center"/>
    </xf>
    <xf numFmtId="0" fontId="0" fillId="0" borderId="0" xfId="0"/>
    <xf numFmtId="0" fontId="2" fillId="0" borderId="0" xfId="0" applyFont="1"/>
    <xf numFmtId="0" fontId="0" fillId="2" borderId="6" xfId="0" applyFill="1" applyBorder="1"/>
    <xf numFmtId="0" fontId="2" fillId="2" borderId="6" xfId="0" applyFont="1" applyFill="1" applyBorder="1"/>
    <xf numFmtId="0" fontId="2" fillId="3" borderId="2" xfId="0" applyFont="1" applyFill="1" applyBorder="1"/>
    <xf numFmtId="0" fontId="0" fillId="3" borderId="2" xfId="0" applyFill="1" applyBorder="1" applyAlignment="1">
      <alignment horizontal="center"/>
    </xf>
    <xf numFmtId="0" fontId="2" fillId="3" borderId="0" xfId="0" applyFont="1" applyFill="1" applyBorder="1"/>
    <xf numFmtId="0" fontId="0" fillId="3" borderId="0" xfId="0" applyFill="1" applyBorder="1" applyAlignment="1">
      <alignment horizontal="center"/>
    </xf>
    <xf numFmtId="0" fontId="2" fillId="3" borderId="3" xfId="0" applyFont="1" applyFill="1" applyBorder="1"/>
    <xf numFmtId="0" fontId="2" fillId="2" borderId="6" xfId="0" applyFont="1" applyFill="1" applyBorder="1" applyAlignment="1">
      <alignment horizontal="center"/>
    </xf>
    <xf numFmtId="3" fontId="0" fillId="3" borderId="2" xfId="0" applyNumberFormat="1" applyFill="1" applyBorder="1" applyAlignment="1">
      <alignment horizontal="center"/>
    </xf>
    <xf numFmtId="3" fontId="0" fillId="3" borderId="0" xfId="0" applyNumberFormat="1" applyFill="1" applyBorder="1" applyAlignment="1">
      <alignment horizontal="center"/>
    </xf>
    <xf numFmtId="3" fontId="0" fillId="3" borderId="3" xfId="0" applyNumberFormat="1" applyFill="1" applyBorder="1" applyAlignment="1">
      <alignment horizontal="center"/>
    </xf>
    <xf numFmtId="3" fontId="2" fillId="3" borderId="3" xfId="0" applyNumberFormat="1" applyFont="1" applyFill="1" applyBorder="1" applyAlignment="1">
      <alignment horizontal="center"/>
    </xf>
    <xf numFmtId="0" fontId="2" fillId="2" borderId="0" xfId="0" applyFont="1" applyFill="1" applyBorder="1" applyAlignment="1">
      <alignment horizontal="center"/>
    </xf>
    <xf numFmtId="0" fontId="2" fillId="3" borderId="4" xfId="0" applyFont="1" applyFill="1" applyBorder="1"/>
    <xf numFmtId="3" fontId="0" fillId="3" borderId="0" xfId="0" applyNumberFormat="1" applyFill="1" applyAlignment="1">
      <alignment horizontal="center"/>
    </xf>
    <xf numFmtId="3" fontId="2" fillId="3" borderId="4" xfId="0" applyNumberFormat="1" applyFont="1" applyFill="1" applyBorder="1" applyAlignment="1">
      <alignment horizontal="center"/>
    </xf>
    <xf numFmtId="9" fontId="0" fillId="3" borderId="2" xfId="1" applyFont="1" applyFill="1" applyBorder="1" applyAlignment="1">
      <alignment horizontal="center"/>
    </xf>
    <xf numFmtId="0" fontId="0" fillId="3" borderId="0" xfId="0" applyFill="1"/>
    <xf numFmtId="0" fontId="2" fillId="3" borderId="5" xfId="0" applyFont="1" applyFill="1" applyBorder="1" applyAlignment="1">
      <alignment horizontal="left"/>
    </xf>
    <xf numFmtId="0" fontId="2" fillId="3" borderId="0" xfId="0" applyFont="1" applyFill="1" applyBorder="1" applyAlignment="1">
      <alignment horizontal="left"/>
    </xf>
    <xf numFmtId="0" fontId="2" fillId="3" borderId="2" xfId="0" applyFont="1" applyFill="1" applyBorder="1" applyAlignment="1">
      <alignment horizontal="center"/>
    </xf>
    <xf numFmtId="0" fontId="2" fillId="3" borderId="0" xfId="0" applyFont="1" applyFill="1" applyBorder="1" applyAlignment="1">
      <alignment horizontal="center"/>
    </xf>
    <xf numFmtId="9" fontId="0" fillId="3" borderId="0" xfId="1" applyFont="1" applyFill="1" applyAlignment="1">
      <alignment horizontal="center"/>
    </xf>
    <xf numFmtId="9" fontId="2" fillId="3" borderId="4" xfId="1" applyFont="1" applyFill="1" applyBorder="1" applyAlignment="1">
      <alignment horizontal="center"/>
    </xf>
    <xf numFmtId="3" fontId="0" fillId="3" borderId="5" xfId="0" applyNumberFormat="1" applyFill="1" applyBorder="1" applyAlignment="1">
      <alignment horizontal="center"/>
    </xf>
    <xf numFmtId="3" fontId="2" fillId="3" borderId="0" xfId="0" applyNumberFormat="1" applyFont="1" applyFill="1" applyBorder="1" applyAlignment="1">
      <alignment horizontal="center"/>
    </xf>
    <xf numFmtId="0" fontId="2" fillId="2" borderId="7" xfId="0" applyFont="1" applyFill="1" applyBorder="1"/>
    <xf numFmtId="0" fontId="8" fillId="0" borderId="0" xfId="5"/>
    <xf numFmtId="3" fontId="2" fillId="3" borderId="5" xfId="0" applyNumberFormat="1"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9" fontId="0" fillId="3" borderId="25" xfId="1" applyFont="1" applyFill="1" applyBorder="1" applyAlignment="1">
      <alignment horizontal="center"/>
    </xf>
    <xf numFmtId="9" fontId="2" fillId="3" borderId="16" xfId="1"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3" fontId="0" fillId="3" borderId="14" xfId="0" applyNumberFormat="1" applyFill="1" applyBorder="1" applyAlignment="1">
      <alignment horizontal="center"/>
    </xf>
    <xf numFmtId="3" fontId="2" fillId="3" borderId="12" xfId="0" applyNumberFormat="1" applyFont="1" applyFill="1" applyBorder="1" applyAlignment="1">
      <alignment horizontal="center"/>
    </xf>
    <xf numFmtId="3" fontId="2" fillId="3" borderId="14" xfId="0" applyNumberFormat="1" applyFont="1" applyFill="1" applyBorder="1" applyAlignment="1">
      <alignment horizontal="center"/>
    </xf>
    <xf numFmtId="3" fontId="2" fillId="3" borderId="25" xfId="0" applyNumberFormat="1" applyFont="1" applyFill="1" applyBorder="1" applyAlignment="1">
      <alignment horizontal="center"/>
    </xf>
    <xf numFmtId="3" fontId="0" fillId="3" borderId="15" xfId="0" applyNumberFormat="1" applyFill="1" applyBorder="1" applyAlignment="1">
      <alignment horizontal="center"/>
    </xf>
    <xf numFmtId="0" fontId="2" fillId="2" borderId="21" xfId="0" applyFont="1" applyFill="1" applyBorder="1"/>
    <xf numFmtId="0" fontId="2" fillId="3" borderId="14" xfId="0" applyFont="1" applyFill="1" applyBorder="1"/>
    <xf numFmtId="0" fontId="2" fillId="3" borderId="15" xfId="0" applyFont="1" applyFill="1" applyBorder="1"/>
    <xf numFmtId="3" fontId="0" fillId="3" borderId="23" xfId="0" applyNumberFormat="1" applyFill="1" applyBorder="1" applyAlignment="1">
      <alignment horizontal="center"/>
    </xf>
    <xf numFmtId="0" fontId="2" fillId="3" borderId="23" xfId="0" applyFont="1" applyFill="1" applyBorder="1"/>
    <xf numFmtId="9" fontId="0" fillId="3" borderId="24" xfId="1" applyFont="1" applyFill="1" applyBorder="1" applyAlignment="1">
      <alignment horizontal="center"/>
    </xf>
    <xf numFmtId="167" fontId="0" fillId="3" borderId="0" xfId="4" applyNumberFormat="1" applyFont="1" applyFill="1" applyAlignment="1">
      <alignment horizontal="center"/>
    </xf>
    <xf numFmtId="0" fontId="2" fillId="0" borderId="0" xfId="0" applyFont="1" applyAlignment="1">
      <alignment horizontal="center"/>
    </xf>
    <xf numFmtId="0" fontId="5" fillId="0" borderId="0" xfId="0" applyFont="1" applyFill="1" applyBorder="1"/>
    <xf numFmtId="0" fontId="0" fillId="0" borderId="0" xfId="0"/>
    <xf numFmtId="0" fontId="0" fillId="0" borderId="0" xfId="0"/>
    <xf numFmtId="0" fontId="2" fillId="3" borderId="14" xfId="0" applyFont="1" applyFill="1" applyBorder="1" applyAlignment="1">
      <alignment horizontal="left"/>
    </xf>
    <xf numFmtId="0" fontId="2" fillId="3" borderId="15" xfId="0" applyFont="1" applyFill="1" applyBorder="1" applyAlignment="1">
      <alignment horizontal="left"/>
    </xf>
    <xf numFmtId="0" fontId="0" fillId="3" borderId="25" xfId="0" applyFill="1" applyBorder="1" applyAlignment="1">
      <alignment horizontal="center"/>
    </xf>
    <xf numFmtId="9" fontId="2" fillId="3" borderId="25" xfId="1" applyFont="1" applyFill="1" applyBorder="1" applyAlignment="1">
      <alignment horizontal="center"/>
    </xf>
    <xf numFmtId="0" fontId="2" fillId="3" borderId="25" xfId="0" applyFont="1" applyFill="1" applyBorder="1" applyAlignment="1">
      <alignment horizontal="center"/>
    </xf>
    <xf numFmtId="3" fontId="0" fillId="3" borderId="17" xfId="0" applyNumberFormat="1" applyFill="1" applyBorder="1" applyAlignment="1">
      <alignment horizontal="center"/>
    </xf>
    <xf numFmtId="3" fontId="1" fillId="3" borderId="14" xfId="11" applyNumberFormat="1" applyFill="1" applyBorder="1" applyAlignment="1">
      <alignment horizontal="center"/>
    </xf>
    <xf numFmtId="3" fontId="1" fillId="3" borderId="0" xfId="11" applyNumberFormat="1" applyFill="1" applyBorder="1" applyAlignment="1">
      <alignment horizontal="center"/>
    </xf>
    <xf numFmtId="9" fontId="0" fillId="3" borderId="20" xfId="1" applyFont="1" applyFill="1" applyBorder="1" applyAlignment="1">
      <alignment horizontal="center"/>
    </xf>
    <xf numFmtId="9" fontId="2" fillId="3" borderId="20" xfId="1" applyFont="1" applyFill="1" applyBorder="1" applyAlignment="1">
      <alignment horizontal="center"/>
    </xf>
    <xf numFmtId="0" fontId="7" fillId="14" borderId="0" xfId="0" applyFont="1" applyFill="1" applyAlignment="1">
      <alignment horizontal="center"/>
    </xf>
    <xf numFmtId="0" fontId="2" fillId="14" borderId="0" xfId="0" applyFont="1" applyFill="1" applyAlignment="1">
      <alignment horizontal="center"/>
    </xf>
    <xf numFmtId="0" fontId="2" fillId="14" borderId="0" xfId="0" applyFont="1" applyFill="1"/>
    <xf numFmtId="0" fontId="0" fillId="14" borderId="0" xfId="0" applyFill="1"/>
    <xf numFmtId="0" fontId="8" fillId="14" borderId="0" xfId="5" applyFill="1"/>
    <xf numFmtId="0" fontId="0" fillId="14" borderId="0" xfId="0" applyFill="1" applyAlignment="1">
      <alignment horizontal="center"/>
    </xf>
    <xf numFmtId="0" fontId="18" fillId="14" borderId="0" xfId="0" applyFont="1" applyFill="1" applyAlignment="1">
      <alignment horizontal="center"/>
    </xf>
    <xf numFmtId="0" fontId="8" fillId="14" borderId="0" xfId="5" applyFill="1" applyAlignment="1"/>
    <xf numFmtId="0" fontId="0" fillId="14" borderId="0" xfId="0" applyFont="1" applyFill="1" applyAlignment="1">
      <alignment horizontal="left"/>
    </xf>
    <xf numFmtId="0" fontId="5" fillId="0" borderId="0" xfId="0" applyFont="1" applyAlignment="1">
      <alignment vertical="top" wrapText="1"/>
    </xf>
    <xf numFmtId="168" fontId="0" fillId="0" borderId="0" xfId="0" applyNumberFormat="1"/>
    <xf numFmtId="0" fontId="2" fillId="2" borderId="17" xfId="0" applyFont="1" applyFill="1" applyBorder="1" applyAlignment="1">
      <alignment vertical="center"/>
    </xf>
    <xf numFmtId="0" fontId="2" fillId="2" borderId="21" xfId="0" applyFont="1" applyFill="1" applyBorder="1" applyAlignment="1">
      <alignment vertical="center"/>
    </xf>
    <xf numFmtId="0" fontId="2" fillId="2" borderId="9" xfId="0" applyFont="1" applyFill="1" applyBorder="1" applyAlignment="1">
      <alignment horizontal="center"/>
    </xf>
    <xf numFmtId="0" fontId="5" fillId="3" borderId="0" xfId="0" applyFont="1" applyFill="1" applyBorder="1"/>
    <xf numFmtId="2" fontId="2" fillId="3" borderId="0" xfId="0" applyNumberFormat="1" applyFont="1" applyFill="1" applyBorder="1" applyAlignment="1">
      <alignment horizontal="center"/>
    </xf>
    <xf numFmtId="0" fontId="26" fillId="0" borderId="0" xfId="0" applyFont="1"/>
    <xf numFmtId="0" fontId="26" fillId="3" borderId="0" xfId="0" applyFont="1" applyFill="1" applyBorder="1"/>
    <xf numFmtId="165" fontId="0" fillId="0" borderId="0" xfId="1" applyNumberFormat="1" applyFont="1"/>
    <xf numFmtId="170" fontId="0" fillId="0" borderId="0" xfId="1" applyNumberFormat="1" applyFont="1"/>
    <xf numFmtId="1" fontId="0" fillId="0" borderId="0" xfId="0" applyNumberFormat="1"/>
    <xf numFmtId="0" fontId="2" fillId="46" borderId="3" xfId="0" applyFont="1" applyFill="1" applyBorder="1"/>
    <xf numFmtId="3" fontId="0" fillId="0" borderId="3" xfId="0" applyNumberFormat="1" applyFill="1" applyBorder="1" applyAlignment="1">
      <alignment horizontal="center"/>
    </xf>
    <xf numFmtId="0" fontId="2" fillId="0" borderId="4" xfId="0" applyFont="1" applyFill="1" applyBorder="1"/>
    <xf numFmtId="0" fontId="5" fillId="0" borderId="0" xfId="0" applyFont="1" applyFill="1"/>
    <xf numFmtId="3" fontId="2" fillId="0" borderId="4" xfId="0" applyNumberFormat="1" applyFont="1" applyFill="1" applyBorder="1" applyAlignment="1">
      <alignment horizontal="center"/>
    </xf>
    <xf numFmtId="0" fontId="0" fillId="0" borderId="7" xfId="0" applyBorder="1"/>
    <xf numFmtId="0" fontId="0" fillId="2" borderId="16" xfId="0" applyFill="1" applyBorder="1"/>
    <xf numFmtId="0" fontId="2" fillId="0" borderId="0" xfId="0" applyFont="1" applyFill="1" applyBorder="1"/>
    <xf numFmtId="0" fontId="2" fillId="0" borderId="3" xfId="0" applyFont="1" applyFill="1" applyBorder="1"/>
    <xf numFmtId="9" fontId="0" fillId="0" borderId="5" xfId="1" applyFont="1" applyFill="1" applyBorder="1" applyAlignment="1">
      <alignment horizontal="center"/>
    </xf>
    <xf numFmtId="0" fontId="0" fillId="48" borderId="0" xfId="0" applyFill="1"/>
    <xf numFmtId="0" fontId="0" fillId="48" borderId="32" xfId="0" applyFill="1" applyBorder="1"/>
    <xf numFmtId="0" fontId="2" fillId="48" borderId="33" xfId="0" applyFont="1" applyFill="1" applyBorder="1"/>
    <xf numFmtId="0" fontId="0" fillId="48" borderId="35" xfId="0" applyFill="1" applyBorder="1"/>
    <xf numFmtId="0" fontId="22" fillId="47" borderId="7" xfId="2" applyFont="1" applyFill="1" applyBorder="1" applyAlignment="1" applyProtection="1">
      <alignment horizontal="left" vertical="top"/>
    </xf>
    <xf numFmtId="0" fontId="21" fillId="47" borderId="4" xfId="2" applyFont="1" applyFill="1" applyBorder="1" applyAlignment="1" applyProtection="1">
      <alignment horizontal="left"/>
    </xf>
    <xf numFmtId="0" fontId="20" fillId="47" borderId="4" xfId="2" applyFont="1" applyFill="1" applyBorder="1" applyAlignment="1" applyProtection="1">
      <alignment horizontal="left"/>
    </xf>
    <xf numFmtId="0" fontId="20" fillId="47" borderId="4" xfId="2" quotePrefix="1" applyFont="1" applyFill="1" applyBorder="1" applyAlignment="1" applyProtection="1">
      <alignment horizontal="left"/>
    </xf>
    <xf numFmtId="0" fontId="20" fillId="47" borderId="16" xfId="2" applyFont="1" applyFill="1" applyBorder="1" applyAlignment="1" applyProtection="1">
      <alignment horizontal="left"/>
    </xf>
    <xf numFmtId="0" fontId="0" fillId="48" borderId="37" xfId="0" applyFill="1" applyBorder="1"/>
    <xf numFmtId="0" fontId="2" fillId="48" borderId="38" xfId="0" applyFont="1" applyFill="1" applyBorder="1"/>
    <xf numFmtId="4" fontId="2" fillId="48" borderId="38" xfId="0" applyNumberFormat="1" applyFont="1" applyFill="1" applyBorder="1"/>
    <xf numFmtId="0" fontId="2" fillId="48" borderId="0" xfId="0" applyFont="1" applyFill="1"/>
    <xf numFmtId="4" fontId="2" fillId="48" borderId="0" xfId="0" applyNumberFormat="1" applyFont="1" applyFill="1"/>
    <xf numFmtId="0" fontId="23" fillId="47" borderId="7" xfId="2" applyFont="1" applyFill="1" applyBorder="1" applyAlignment="1" applyProtection="1">
      <alignment horizontal="left" vertical="top"/>
    </xf>
    <xf numFmtId="0" fontId="21" fillId="48" borderId="38" xfId="2" applyFont="1" applyFill="1" applyBorder="1" applyAlignment="1" applyProtection="1">
      <alignment horizontal="left" vertical="center"/>
    </xf>
    <xf numFmtId="0" fontId="23" fillId="48" borderId="38" xfId="2" applyFont="1" applyFill="1" applyBorder="1" applyAlignment="1" applyProtection="1">
      <alignment horizontal="left" vertical="top"/>
    </xf>
    <xf numFmtId="4" fontId="24" fillId="48" borderId="38" xfId="2" applyNumberFormat="1" applyFont="1" applyFill="1" applyBorder="1" applyAlignment="1" applyProtection="1">
      <alignment horizontal="left" vertical="center"/>
    </xf>
    <xf numFmtId="4" fontId="19" fillId="48" borderId="38" xfId="2" applyNumberFormat="1" applyFont="1" applyFill="1" applyBorder="1" applyAlignment="1" applyProtection="1">
      <alignment horizontal="left" vertical="center"/>
    </xf>
    <xf numFmtId="0" fontId="2" fillId="48" borderId="34" xfId="0" applyFont="1" applyFill="1" applyBorder="1"/>
    <xf numFmtId="0" fontId="2" fillId="48" borderId="36" xfId="0" applyFont="1" applyFill="1" applyBorder="1"/>
    <xf numFmtId="0" fontId="2" fillId="48" borderId="39" xfId="0" applyFont="1" applyFill="1" applyBorder="1"/>
    <xf numFmtId="0" fontId="50" fillId="0" borderId="0" xfId="669"/>
    <xf numFmtId="0" fontId="17" fillId="0" borderId="17" xfId="669" applyFont="1" applyFill="1" applyBorder="1" applyAlignment="1">
      <alignment vertical="center"/>
    </xf>
    <xf numFmtId="0" fontId="15" fillId="3" borderId="17" xfId="669" applyFont="1" applyFill="1" applyBorder="1" applyAlignment="1">
      <alignment horizontal="center"/>
    </xf>
    <xf numFmtId="0" fontId="3" fillId="0" borderId="8" xfId="669" applyFont="1" applyBorder="1"/>
    <xf numFmtId="0" fontId="17" fillId="10" borderId="14" xfId="669" applyFont="1" applyFill="1" applyBorder="1" applyAlignment="1">
      <alignment vertical="center"/>
    </xf>
    <xf numFmtId="0" fontId="17" fillId="11" borderId="18" xfId="669" applyFont="1" applyFill="1" applyBorder="1" applyAlignment="1">
      <alignment horizontal="center"/>
    </xf>
    <xf numFmtId="0" fontId="17" fillId="12" borderId="19" xfId="669" applyFont="1" applyFill="1" applyBorder="1" applyAlignment="1">
      <alignment horizontal="center"/>
    </xf>
    <xf numFmtId="0" fontId="17" fillId="13" borderId="19" xfId="669" applyFont="1" applyFill="1" applyBorder="1" applyAlignment="1">
      <alignment horizontal="center"/>
    </xf>
    <xf numFmtId="0" fontId="17" fillId="4" borderId="19" xfId="669" applyFont="1" applyFill="1" applyBorder="1" applyAlignment="1">
      <alignment horizontal="center"/>
    </xf>
    <xf numFmtId="0" fontId="15" fillId="5" borderId="14" xfId="669" applyFont="1" applyFill="1" applyBorder="1" applyAlignment="1">
      <alignment horizontal="center"/>
    </xf>
    <xf numFmtId="3" fontId="15" fillId="6" borderId="14" xfId="669" applyNumberFormat="1" applyFont="1" applyFill="1" applyBorder="1" applyAlignment="1">
      <alignment horizontal="center"/>
    </xf>
    <xf numFmtId="3" fontId="15" fillId="7" borderId="0" xfId="669" applyNumberFormat="1" applyFont="1" applyFill="1" applyBorder="1" applyAlignment="1">
      <alignment horizontal="center"/>
    </xf>
    <xf numFmtId="3" fontId="15" fillId="8" borderId="0" xfId="669" applyNumberFormat="1" applyFont="1" applyFill="1" applyBorder="1" applyAlignment="1">
      <alignment horizontal="center"/>
    </xf>
    <xf numFmtId="3" fontId="15" fillId="9" borderId="0" xfId="669" applyNumberFormat="1" applyFont="1" applyFill="1" applyBorder="1" applyAlignment="1">
      <alignment horizontal="center"/>
    </xf>
    <xf numFmtId="3" fontId="15" fillId="3" borderId="14" xfId="669" applyNumberFormat="1" applyFont="1" applyFill="1" applyBorder="1" applyAlignment="1">
      <alignment horizontal="center"/>
    </xf>
    <xf numFmtId="0" fontId="16" fillId="5" borderId="15" xfId="669" applyFont="1" applyFill="1" applyBorder="1" applyAlignment="1">
      <alignment horizontal="center"/>
    </xf>
    <xf numFmtId="3" fontId="15" fillId="6" borderId="15" xfId="669" applyNumberFormat="1" applyFont="1" applyFill="1" applyBorder="1" applyAlignment="1">
      <alignment horizontal="center"/>
    </xf>
    <xf numFmtId="3" fontId="15" fillId="7" borderId="3" xfId="669" applyNumberFormat="1" applyFont="1" applyFill="1" applyBorder="1" applyAlignment="1">
      <alignment horizontal="center"/>
    </xf>
    <xf numFmtId="3" fontId="15" fillId="8" borderId="3" xfId="669" applyNumberFormat="1" applyFont="1" applyFill="1" applyBorder="1" applyAlignment="1">
      <alignment horizontal="center"/>
    </xf>
    <xf numFmtId="3" fontId="15" fillId="9" borderId="3" xfId="669" applyNumberFormat="1" applyFont="1" applyFill="1" applyBorder="1" applyAlignment="1">
      <alignment horizontal="center"/>
    </xf>
    <xf numFmtId="3" fontId="15" fillId="3" borderId="15" xfId="669" applyNumberFormat="1" applyFont="1" applyFill="1" applyBorder="1" applyAlignment="1">
      <alignment horizontal="center"/>
    </xf>
    <xf numFmtId="0" fontId="16" fillId="3" borderId="12" xfId="669" applyFont="1" applyFill="1" applyBorder="1" applyAlignment="1">
      <alignment horizontal="center"/>
    </xf>
    <xf numFmtId="3" fontId="0" fillId="0" borderId="0" xfId="0" applyNumberFormat="1" applyFill="1"/>
    <xf numFmtId="3" fontId="2" fillId="0" borderId="3" xfId="0" applyNumberFormat="1" applyFont="1" applyFill="1" applyBorder="1" applyAlignment="1">
      <alignment horizontal="center"/>
    </xf>
    <xf numFmtId="3" fontId="0" fillId="0" borderId="0" xfId="0" applyNumberFormat="1" applyFill="1" applyAlignment="1">
      <alignment horizontal="center"/>
    </xf>
    <xf numFmtId="3" fontId="2" fillId="0" borderId="0" xfId="0" applyNumberFormat="1" applyFont="1" applyFill="1" applyAlignment="1">
      <alignment horizontal="center"/>
    </xf>
    <xf numFmtId="3" fontId="0" fillId="0" borderId="0" xfId="0" applyNumberFormat="1" applyFill="1" applyBorder="1"/>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9" fontId="0" fillId="46" borderId="0" xfId="1" applyFont="1" applyFill="1" applyBorder="1" applyAlignment="1">
      <alignment horizontal="center"/>
    </xf>
    <xf numFmtId="9" fontId="2" fillId="46" borderId="3" xfId="1" applyFont="1" applyFill="1" applyBorder="1" applyAlignment="1">
      <alignment horizontal="center"/>
    </xf>
    <xf numFmtId="9" fontId="0" fillId="0" borderId="0" xfId="1" applyFont="1" applyFill="1"/>
    <xf numFmtId="3" fontId="2" fillId="3" borderId="24" xfId="0" applyNumberFormat="1" applyFont="1" applyFill="1" applyBorder="1" applyAlignment="1">
      <alignment horizontal="center"/>
    </xf>
    <xf numFmtId="3" fontId="2" fillId="3" borderId="28" xfId="0" applyNumberFormat="1" applyFont="1" applyFill="1" applyBorder="1" applyAlignment="1">
      <alignment horizontal="center"/>
    </xf>
    <xf numFmtId="3" fontId="2" fillId="3" borderId="16" xfId="0" applyNumberFormat="1" applyFont="1" applyFill="1" applyBorder="1" applyAlignment="1">
      <alignment horizontal="center"/>
    </xf>
    <xf numFmtId="0" fontId="2" fillId="3" borderId="15" xfId="0" applyFont="1" applyFill="1" applyBorder="1" applyAlignment="1">
      <alignment horizontal="center"/>
    </xf>
    <xf numFmtId="3" fontId="2" fillId="3" borderId="2" xfId="0" applyNumberFormat="1" applyFont="1" applyFill="1" applyBorder="1" applyAlignment="1">
      <alignment horizontal="center"/>
    </xf>
    <xf numFmtId="0" fontId="2" fillId="3" borderId="12" xfId="0" applyFont="1" applyFill="1" applyBorder="1" applyAlignment="1">
      <alignment horizontal="center"/>
    </xf>
    <xf numFmtId="0" fontId="2" fillId="3" borderId="4" xfId="0" applyFont="1" applyFill="1" applyBorder="1" applyAlignment="1">
      <alignment horizontal="center"/>
    </xf>
    <xf numFmtId="0" fontId="10" fillId="3" borderId="0" xfId="0" applyFont="1" applyFill="1" applyBorder="1"/>
    <xf numFmtId="165" fontId="0" fillId="3" borderId="0" xfId="1" applyNumberFormat="1" applyFont="1" applyFill="1" applyBorder="1" applyAlignment="1">
      <alignment horizontal="center"/>
    </xf>
    <xf numFmtId="0" fontId="10" fillId="3" borderId="3" xfId="0" applyFont="1" applyFill="1" applyBorder="1"/>
    <xf numFmtId="0" fontId="0" fillId="3" borderId="3" xfId="0" applyFill="1" applyBorder="1" applyAlignment="1">
      <alignment horizontal="center"/>
    </xf>
    <xf numFmtId="165" fontId="0" fillId="3" borderId="3" xfId="1" applyNumberFormat="1" applyFont="1" applyFill="1" applyBorder="1" applyAlignment="1">
      <alignment horizontal="center"/>
    </xf>
    <xf numFmtId="0" fontId="10" fillId="3" borderId="5" xfId="0" applyFont="1" applyFill="1" applyBorder="1"/>
    <xf numFmtId="10" fontId="2" fillId="3" borderId="0" xfId="1" applyNumberFormat="1" applyFont="1" applyFill="1" applyBorder="1" applyAlignment="1">
      <alignment horizontal="center"/>
    </xf>
    <xf numFmtId="3" fontId="0" fillId="3" borderId="5" xfId="0" applyNumberFormat="1" applyFont="1" applyFill="1" applyBorder="1" applyAlignment="1">
      <alignment horizontal="center"/>
    </xf>
    <xf numFmtId="165" fontId="2" fillId="3" borderId="3" xfId="1" applyNumberFormat="1" applyFont="1" applyFill="1" applyBorder="1" applyAlignment="1">
      <alignment horizontal="center"/>
    </xf>
    <xf numFmtId="165" fontId="0" fillId="3" borderId="14" xfId="1" applyNumberFormat="1" applyFont="1" applyFill="1" applyBorder="1" applyAlignment="1">
      <alignment horizontal="center"/>
    </xf>
    <xf numFmtId="3" fontId="0" fillId="3" borderId="8" xfId="0" applyNumberFormat="1" applyFill="1" applyBorder="1" applyAlignment="1">
      <alignment horizontal="center"/>
    </xf>
    <xf numFmtId="10" fontId="0" fillId="3" borderId="25" xfId="0" applyNumberFormat="1" applyFill="1" applyBorder="1" applyAlignment="1">
      <alignment horizontal="center"/>
    </xf>
    <xf numFmtId="3" fontId="0" fillId="3" borderId="10" xfId="0" applyNumberFormat="1" applyFill="1" applyBorder="1" applyAlignment="1">
      <alignment horizontal="center"/>
    </xf>
    <xf numFmtId="3" fontId="0" fillId="3" borderId="13" xfId="0" applyNumberFormat="1" applyFill="1" applyBorder="1" applyAlignment="1">
      <alignment horizontal="center"/>
    </xf>
    <xf numFmtId="165" fontId="0" fillId="3" borderId="7" xfId="1" applyNumberFormat="1" applyFont="1" applyFill="1" applyBorder="1" applyAlignment="1">
      <alignment horizontal="center"/>
    </xf>
    <xf numFmtId="9" fontId="2" fillId="3" borderId="12" xfId="1" applyNumberFormat="1" applyFont="1" applyFill="1" applyBorder="1" applyAlignment="1">
      <alignment horizontal="center"/>
    </xf>
    <xf numFmtId="3" fontId="2" fillId="3" borderId="7" xfId="0" applyNumberFormat="1" applyFont="1" applyFill="1" applyBorder="1" applyAlignment="1">
      <alignment horizontal="center"/>
    </xf>
    <xf numFmtId="9" fontId="2" fillId="3" borderId="16" xfId="0" applyNumberFormat="1" applyFont="1" applyFill="1" applyBorder="1" applyAlignment="1">
      <alignment horizontal="center"/>
    </xf>
    <xf numFmtId="10" fontId="0" fillId="3" borderId="7" xfId="0" applyNumberFormat="1" applyFill="1" applyBorder="1" applyAlignment="1">
      <alignment horizontal="center"/>
    </xf>
    <xf numFmtId="165" fontId="0" fillId="3" borderId="25" xfId="0" applyNumberFormat="1" applyFill="1" applyBorder="1" applyAlignment="1">
      <alignment horizontal="center"/>
    </xf>
    <xf numFmtId="9" fontId="0" fillId="3" borderId="0" xfId="1" applyFont="1" applyFill="1" applyBorder="1" applyAlignment="1">
      <alignment horizontal="center"/>
    </xf>
    <xf numFmtId="0" fontId="0" fillId="3" borderId="15" xfId="0" applyFill="1" applyBorder="1" applyAlignment="1">
      <alignment horizontal="center"/>
    </xf>
    <xf numFmtId="3" fontId="19" fillId="3" borderId="2" xfId="0" applyNumberFormat="1" applyFont="1" applyFill="1" applyBorder="1" applyAlignment="1">
      <alignment horizontal="center"/>
    </xf>
    <xf numFmtId="3" fontId="19" fillId="3" borderId="0" xfId="0" applyNumberFormat="1" applyFont="1" applyFill="1" applyBorder="1" applyAlignment="1">
      <alignment horizontal="center"/>
    </xf>
    <xf numFmtId="10" fontId="19" fillId="3" borderId="0" xfId="1" applyNumberFormat="1" applyFont="1" applyFill="1" applyBorder="1" applyAlignment="1">
      <alignment horizontal="center"/>
    </xf>
    <xf numFmtId="10" fontId="19" fillId="3" borderId="3" xfId="1" applyNumberFormat="1" applyFont="1" applyFill="1" applyBorder="1" applyAlignment="1">
      <alignment horizontal="center"/>
    </xf>
    <xf numFmtId="0" fontId="0" fillId="3" borderId="14" xfId="0" applyFill="1" applyBorder="1" applyAlignment="1">
      <alignment horizontal="center"/>
    </xf>
    <xf numFmtId="9" fontId="0" fillId="3" borderId="8" xfId="1" applyFont="1" applyFill="1" applyBorder="1" applyAlignment="1">
      <alignment horizontal="center"/>
    </xf>
    <xf numFmtId="9" fontId="0" fillId="3" borderId="10" xfId="1" applyFont="1" applyFill="1" applyBorder="1" applyAlignment="1">
      <alignment horizontal="center"/>
    </xf>
    <xf numFmtId="9" fontId="0" fillId="3" borderId="16" xfId="1" applyFont="1" applyFill="1" applyBorder="1" applyAlignment="1">
      <alignment horizontal="center"/>
    </xf>
    <xf numFmtId="9" fontId="0" fillId="3" borderId="7" xfId="1" applyFont="1" applyFill="1" applyBorder="1" applyAlignment="1">
      <alignment horizontal="center"/>
    </xf>
    <xf numFmtId="3" fontId="2" fillId="3" borderId="3" xfId="4" applyNumberFormat="1" applyFont="1" applyFill="1" applyBorder="1" applyAlignment="1">
      <alignment horizontal="center"/>
    </xf>
    <xf numFmtId="3" fontId="0" fillId="3" borderId="3" xfId="4" applyNumberFormat="1" applyFont="1" applyFill="1" applyBorder="1" applyAlignment="1">
      <alignment horizontal="center"/>
    </xf>
    <xf numFmtId="0" fontId="14" fillId="3" borderId="0" xfId="3" applyFont="1" applyFill="1" applyBorder="1"/>
    <xf numFmtId="3" fontId="4" fillId="3" borderId="0" xfId="6" applyNumberFormat="1" applyFont="1" applyFill="1" applyBorder="1" applyAlignment="1">
      <alignment horizontal="center"/>
    </xf>
    <xf numFmtId="3" fontId="3" fillId="3" borderId="0" xfId="6" applyNumberFormat="1" applyFont="1" applyFill="1" applyBorder="1" applyAlignment="1">
      <alignment horizontal="center"/>
    </xf>
    <xf numFmtId="3" fontId="14" fillId="3" borderId="4" xfId="6" applyNumberFormat="1" applyFont="1" applyFill="1" applyBorder="1" applyAlignment="1">
      <alignment horizontal="center"/>
    </xf>
    <xf numFmtId="9" fontId="4" fillId="3" borderId="0" xfId="6" applyNumberFormat="1" applyFont="1" applyFill="1" applyBorder="1" applyAlignment="1">
      <alignment horizontal="center"/>
    </xf>
    <xf numFmtId="9" fontId="14" fillId="3" borderId="4" xfId="6" applyNumberFormat="1" applyFont="1" applyFill="1" applyBorder="1" applyAlignment="1">
      <alignment horizontal="center"/>
    </xf>
    <xf numFmtId="3" fontId="4" fillId="3" borderId="0" xfId="6" applyNumberFormat="1" applyFont="1" applyFill="1" applyAlignment="1">
      <alignment horizontal="center"/>
    </xf>
    <xf numFmtId="3" fontId="3" fillId="3" borderId="0" xfId="6" applyNumberFormat="1" applyFont="1" applyFill="1" applyAlignment="1">
      <alignment horizontal="center"/>
    </xf>
    <xf numFmtId="9" fontId="4" fillId="3" borderId="0" xfId="1" applyFont="1" applyFill="1" applyAlignment="1">
      <alignment horizontal="center"/>
    </xf>
    <xf numFmtId="165" fontId="0" fillId="3" borderId="10" xfId="1" applyNumberFormat="1" applyFont="1" applyFill="1" applyBorder="1" applyAlignment="1">
      <alignment horizontal="center"/>
    </xf>
    <xf numFmtId="169" fontId="0" fillId="3" borderId="0" xfId="0" applyNumberFormat="1" applyFill="1" applyBorder="1" applyAlignment="1">
      <alignment horizontal="center"/>
    </xf>
    <xf numFmtId="169" fontId="2" fillId="3" borderId="3" xfId="0" applyNumberFormat="1" applyFont="1" applyFill="1" applyBorder="1" applyAlignment="1">
      <alignment horizontal="center"/>
    </xf>
    <xf numFmtId="169" fontId="0" fillId="3" borderId="0" xfId="0" applyNumberFormat="1" applyFill="1" applyAlignment="1">
      <alignment horizontal="center"/>
    </xf>
    <xf numFmtId="169" fontId="0" fillId="3" borderId="5" xfId="0" applyNumberFormat="1" applyFill="1" applyBorder="1" applyAlignment="1">
      <alignment horizontal="center"/>
    </xf>
    <xf numFmtId="169" fontId="2" fillId="3" borderId="0" xfId="0" applyNumberFormat="1" applyFont="1" applyFill="1" applyAlignment="1">
      <alignment horizontal="center"/>
    </xf>
    <xf numFmtId="0" fontId="0" fillId="3" borderId="23" xfId="0" applyFill="1" applyBorder="1" applyAlignment="1">
      <alignment horizontal="center"/>
    </xf>
    <xf numFmtId="3" fontId="10" fillId="3" borderId="4" xfId="0" applyNumberFormat="1" applyFont="1" applyFill="1" applyBorder="1" applyAlignment="1">
      <alignment horizontal="center"/>
    </xf>
    <xf numFmtId="3" fontId="9" fillId="3" borderId="0" xfId="0" applyNumberFormat="1" applyFont="1" applyFill="1" applyAlignment="1">
      <alignment horizontal="center"/>
    </xf>
    <xf numFmtId="3" fontId="9" fillId="3" borderId="0" xfId="0" applyNumberFormat="1" applyFont="1" applyFill="1" applyBorder="1" applyAlignment="1">
      <alignment horizontal="center"/>
    </xf>
    <xf numFmtId="0" fontId="0" fillId="3" borderId="5" xfId="0" applyFill="1" applyBorder="1"/>
    <xf numFmtId="3" fontId="10" fillId="3" borderId="0" xfId="0" applyNumberFormat="1" applyFont="1" applyFill="1" applyBorder="1" applyAlignment="1">
      <alignment horizontal="center"/>
    </xf>
    <xf numFmtId="0" fontId="0" fillId="3" borderId="0" xfId="0" applyFont="1" applyFill="1" applyBorder="1"/>
    <xf numFmtId="3" fontId="2" fillId="0" borderId="4" xfId="0" applyNumberFormat="1" applyFont="1" applyBorder="1" applyAlignment="1">
      <alignment horizontal="center"/>
    </xf>
    <xf numFmtId="165" fontId="2" fillId="3" borderId="7" xfId="1" applyNumberFormat="1" applyFont="1" applyFill="1" applyBorder="1" applyAlignment="1">
      <alignment horizontal="center"/>
    </xf>
    <xf numFmtId="0" fontId="2" fillId="2" borderId="8"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3" borderId="0" xfId="0" applyFont="1" applyFill="1" applyBorder="1" applyAlignment="1">
      <alignment vertical="center" wrapText="1"/>
    </xf>
    <xf numFmtId="0" fontId="2" fillId="2" borderId="10" xfId="0" applyFont="1" applyFill="1" applyBorder="1" applyAlignment="1">
      <alignment horizontal="center" vertical="center"/>
    </xf>
    <xf numFmtId="0" fontId="18" fillId="0" borderId="0" xfId="0" applyFont="1" applyFill="1"/>
    <xf numFmtId="2" fontId="0" fillId="3" borderId="0" xfId="0" applyNumberFormat="1" applyFill="1" applyBorder="1" applyAlignment="1">
      <alignment horizontal="center"/>
    </xf>
    <xf numFmtId="0" fontId="2" fillId="3" borderId="0" xfId="0" applyFont="1" applyFill="1" applyBorder="1" applyAlignment="1">
      <alignment horizontal="left"/>
    </xf>
    <xf numFmtId="0" fontId="2" fillId="3" borderId="3" xfId="0" applyFont="1" applyFill="1" applyBorder="1" applyAlignment="1">
      <alignment horizontal="left"/>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167" fontId="0" fillId="0" borderId="0" xfId="4" applyNumberFormat="1" applyFont="1" applyAlignment="1">
      <alignment horizontal="center"/>
    </xf>
    <xf numFmtId="0" fontId="0" fillId="3" borderId="0" xfId="0" applyFill="1" applyBorder="1" applyAlignment="1">
      <alignment horizontal="left"/>
    </xf>
    <xf numFmtId="0" fontId="0" fillId="3" borderId="0" xfId="0" applyNumberFormat="1" applyFill="1" applyAlignment="1">
      <alignment horizontal="center"/>
    </xf>
    <xf numFmtId="0" fontId="0" fillId="3" borderId="0" xfId="0" applyFill="1" applyAlignment="1">
      <alignment horizontal="left"/>
    </xf>
    <xf numFmtId="0" fontId="0" fillId="3" borderId="0" xfId="0" applyNumberFormat="1" applyFill="1"/>
    <xf numFmtId="10" fontId="0" fillId="3" borderId="16" xfId="1" applyNumberFormat="1" applyFont="1" applyFill="1" applyBorder="1"/>
    <xf numFmtId="10" fontId="0" fillId="3" borderId="24" xfId="1" applyNumberFormat="1" applyFont="1" applyFill="1" applyBorder="1"/>
    <xf numFmtId="10" fontId="0" fillId="3" borderId="25" xfId="1" applyNumberFormat="1" applyFont="1" applyFill="1" applyBorder="1"/>
    <xf numFmtId="10" fontId="0" fillId="3" borderId="28" xfId="1" applyNumberFormat="1" applyFont="1" applyFill="1" applyBorder="1"/>
    <xf numFmtId="165" fontId="0" fillId="3" borderId="12" xfId="1" applyNumberFormat="1" applyFont="1" applyFill="1" applyBorder="1" applyAlignment="1">
      <alignment horizontal="center"/>
    </xf>
    <xf numFmtId="0" fontId="0" fillId="3" borderId="25" xfId="0" applyFill="1" applyBorder="1"/>
    <xf numFmtId="10" fontId="0" fillId="3" borderId="24" xfId="1" applyNumberFormat="1" applyFont="1" applyFill="1" applyBorder="1" applyAlignment="1">
      <alignment horizontal="center"/>
    </xf>
    <xf numFmtId="10" fontId="0" fillId="3" borderId="25" xfId="1" applyNumberFormat="1" applyFont="1" applyFill="1" applyBorder="1" applyAlignment="1">
      <alignment horizontal="center"/>
    </xf>
    <xf numFmtId="10" fontId="0" fillId="3" borderId="28" xfId="1" applyNumberFormat="1" applyFont="1" applyFill="1" applyBorder="1" applyAlignment="1">
      <alignment horizontal="center"/>
    </xf>
    <xf numFmtId="0" fontId="2" fillId="2" borderId="26" xfId="0" applyFont="1" applyFill="1" applyBorder="1"/>
    <xf numFmtId="3" fontId="0" fillId="3" borderId="7" xfId="0" applyNumberFormat="1" applyFont="1" applyFill="1" applyBorder="1" applyAlignment="1">
      <alignment horizontal="center"/>
    </xf>
    <xf numFmtId="0" fontId="0" fillId="2" borderId="12" xfId="0" applyFill="1" applyBorder="1"/>
    <xf numFmtId="0" fontId="0" fillId="2" borderId="14" xfId="0" applyFill="1" applyBorder="1"/>
    <xf numFmtId="0" fontId="0" fillId="0" borderId="12" xfId="0" applyBorder="1"/>
    <xf numFmtId="9" fontId="14" fillId="3" borderId="4" xfId="1" applyFont="1" applyFill="1" applyBorder="1" applyAlignment="1">
      <alignment horizontal="center"/>
    </xf>
    <xf numFmtId="0" fontId="15" fillId="3" borderId="7" xfId="669" applyFont="1" applyFill="1" applyBorder="1" applyAlignment="1">
      <alignment horizontal="center"/>
    </xf>
    <xf numFmtId="0" fontId="17" fillId="0" borderId="14" xfId="669" applyFont="1" applyFill="1" applyBorder="1" applyAlignment="1">
      <alignment vertical="center"/>
    </xf>
    <xf numFmtId="0" fontId="15" fillId="3" borderId="14" xfId="669" applyFont="1" applyFill="1" applyBorder="1" applyAlignment="1">
      <alignment horizontal="center"/>
    </xf>
    <xf numFmtId="0" fontId="3" fillId="0" borderId="10" xfId="669" applyFont="1" applyBorder="1"/>
    <xf numFmtId="3" fontId="0" fillId="3" borderId="14" xfId="0" applyNumberFormat="1" applyFont="1" applyFill="1" applyBorder="1" applyAlignment="1">
      <alignment horizontal="center"/>
    </xf>
    <xf numFmtId="0" fontId="2" fillId="3" borderId="16" xfId="0" applyFont="1" applyFill="1" applyBorder="1"/>
    <xf numFmtId="0" fontId="5" fillId="3" borderId="0" xfId="0" applyFont="1" applyFill="1" applyAlignment="1">
      <alignment vertical="top" wrapText="1"/>
    </xf>
    <xf numFmtId="165" fontId="0" fillId="3" borderId="25" xfId="1" applyNumberFormat="1" applyFont="1" applyFill="1" applyBorder="1" applyAlignment="1">
      <alignment horizontal="center"/>
    </xf>
    <xf numFmtId="3" fontId="4" fillId="0" borderId="0" xfId="6" applyNumberFormat="1" applyFont="1" applyFill="1" applyAlignment="1">
      <alignment horizontal="center"/>
    </xf>
    <xf numFmtId="0" fontId="18" fillId="14" borderId="0" xfId="0" applyFont="1" applyFill="1"/>
    <xf numFmtId="165" fontId="2" fillId="3" borderId="16" xfId="0" applyNumberFormat="1" applyFont="1" applyFill="1" applyBorder="1" applyAlignment="1">
      <alignment horizontal="center"/>
    </xf>
    <xf numFmtId="10" fontId="0" fillId="3" borderId="20" xfId="1" applyNumberFormat="1" applyFont="1" applyFill="1" applyBorder="1" applyAlignment="1">
      <alignment horizontal="center"/>
    </xf>
    <xf numFmtId="165" fontId="2" fillId="3" borderId="25" xfId="1" applyNumberFormat="1" applyFont="1" applyFill="1" applyBorder="1" applyAlignment="1">
      <alignment horizontal="center"/>
    </xf>
    <xf numFmtId="10" fontId="0" fillId="3" borderId="0" xfId="1" applyNumberFormat="1" applyFont="1" applyFill="1" applyBorder="1" applyAlignment="1">
      <alignment horizontal="center"/>
    </xf>
    <xf numFmtId="165" fontId="0" fillId="3" borderId="0" xfId="1" applyNumberFormat="1" applyFont="1" applyFill="1" applyAlignment="1">
      <alignment horizontal="center"/>
    </xf>
    <xf numFmtId="165" fontId="0" fillId="3" borderId="2" xfId="1" applyNumberFormat="1" applyFont="1" applyFill="1" applyBorder="1" applyAlignment="1">
      <alignment horizontal="center"/>
    </xf>
    <xf numFmtId="165" fontId="0" fillId="3" borderId="24" xfId="1" applyNumberFormat="1" applyFont="1" applyFill="1" applyBorder="1" applyAlignment="1">
      <alignment horizontal="center"/>
    </xf>
    <xf numFmtId="3" fontId="14" fillId="3" borderId="0" xfId="6" applyNumberFormat="1" applyFont="1" applyFill="1" applyBorder="1" applyAlignment="1">
      <alignment horizontal="center"/>
    </xf>
    <xf numFmtId="9" fontId="14" fillId="3" borderId="0" xfId="6" applyNumberFormat="1" applyFont="1" applyFill="1" applyBorder="1" applyAlignment="1">
      <alignment horizontal="center"/>
    </xf>
    <xf numFmtId="0" fontId="0" fillId="0" borderId="0" xfId="0" applyAlignment="1">
      <alignment horizontal="center"/>
    </xf>
    <xf numFmtId="165" fontId="0" fillId="3" borderId="11" xfId="0" applyNumberFormat="1" applyFill="1" applyBorder="1" applyAlignment="1">
      <alignment horizontal="center"/>
    </xf>
    <xf numFmtId="165" fontId="0" fillId="3" borderId="10" xfId="0" applyNumberFormat="1" applyFill="1" applyBorder="1" applyAlignment="1">
      <alignment horizontal="center"/>
    </xf>
    <xf numFmtId="165" fontId="0" fillId="3" borderId="7" xfId="0" applyNumberFormat="1" applyFill="1" applyBorder="1" applyAlignment="1">
      <alignment horizontal="center"/>
    </xf>
    <xf numFmtId="0" fontId="2" fillId="2" borderId="12" xfId="0" applyFont="1" applyFill="1" applyBorder="1" applyAlignment="1"/>
    <xf numFmtId="0" fontId="2" fillId="2" borderId="4" xfId="0" applyFont="1" applyFill="1" applyBorder="1" applyAlignment="1"/>
    <xf numFmtId="9" fontId="0" fillId="3" borderId="25" xfId="1" applyNumberFormat="1" applyFont="1" applyFill="1" applyBorder="1" applyAlignment="1">
      <alignment horizontal="center"/>
    </xf>
    <xf numFmtId="0" fontId="2" fillId="2" borderId="16" xfId="0" applyFont="1" applyFill="1" applyBorder="1" applyAlignment="1"/>
    <xf numFmtId="3" fontId="0" fillId="3" borderId="12" xfId="0" applyNumberFormat="1" applyFill="1" applyBorder="1" applyAlignment="1">
      <alignment horizontal="center"/>
    </xf>
    <xf numFmtId="46" fontId="0" fillId="0" borderId="0" xfId="0" applyNumberFormat="1"/>
    <xf numFmtId="0" fontId="0" fillId="3" borderId="0" xfId="0" applyFont="1" applyFill="1" applyAlignment="1">
      <alignment horizontal="center"/>
    </xf>
    <xf numFmtId="0" fontId="0" fillId="3" borderId="3" xfId="0" applyFont="1" applyFill="1" applyBorder="1" applyAlignment="1">
      <alignment horizontal="center"/>
    </xf>
    <xf numFmtId="0" fontId="5" fillId="3" borderId="0" xfId="0" applyFont="1" applyFill="1" applyBorder="1" applyAlignment="1">
      <alignment wrapText="1"/>
    </xf>
    <xf numFmtId="0" fontId="0" fillId="3" borderId="5" xfId="0" applyFont="1" applyFill="1" applyBorder="1" applyAlignment="1">
      <alignment wrapText="1"/>
    </xf>
    <xf numFmtId="3" fontId="15" fillId="49" borderId="0" xfId="669" applyNumberFormat="1" applyFont="1" applyFill="1" applyBorder="1" applyAlignment="1">
      <alignment horizontal="center"/>
    </xf>
    <xf numFmtId="3" fontId="15" fillId="49" borderId="3" xfId="669" applyNumberFormat="1" applyFont="1" applyFill="1" applyBorder="1" applyAlignment="1">
      <alignment horizontal="center"/>
    </xf>
    <xf numFmtId="0" fontId="16" fillId="3" borderId="18" xfId="669" applyFont="1" applyFill="1" applyBorder="1" applyAlignment="1">
      <alignment horizontal="center"/>
    </xf>
    <xf numFmtId="0" fontId="16" fillId="3" borderId="55" xfId="669" applyFont="1" applyFill="1" applyBorder="1" applyAlignment="1">
      <alignment horizontal="center"/>
    </xf>
    <xf numFmtId="0" fontId="17" fillId="49" borderId="50" xfId="669" applyFont="1" applyFill="1" applyBorder="1" applyAlignment="1">
      <alignment horizontal="center"/>
    </xf>
    <xf numFmtId="165" fontId="15" fillId="6" borderId="15" xfId="1" applyNumberFormat="1" applyFont="1" applyFill="1" applyBorder="1" applyAlignment="1">
      <alignment horizontal="center"/>
    </xf>
    <xf numFmtId="165" fontId="15" fillId="7" borderId="3" xfId="1" applyNumberFormat="1" applyFont="1" applyFill="1" applyBorder="1" applyAlignment="1">
      <alignment horizontal="center"/>
    </xf>
    <xf numFmtId="165" fontId="15" fillId="8" borderId="3" xfId="1" applyNumberFormat="1" applyFont="1" applyFill="1" applyBorder="1" applyAlignment="1">
      <alignment horizontal="center"/>
    </xf>
    <xf numFmtId="165" fontId="15" fillId="9" borderId="5" xfId="1" applyNumberFormat="1" applyFont="1" applyFill="1" applyBorder="1" applyAlignment="1">
      <alignment horizontal="center"/>
    </xf>
    <xf numFmtId="165" fontId="15" fillId="49" borderId="3" xfId="1" applyNumberFormat="1" applyFont="1" applyFill="1" applyBorder="1" applyAlignment="1">
      <alignment horizontal="center"/>
    </xf>
    <xf numFmtId="165" fontId="15" fillId="3" borderId="15" xfId="1" applyNumberFormat="1" applyFont="1" applyFill="1" applyBorder="1" applyAlignment="1">
      <alignment horizontal="center"/>
    </xf>
    <xf numFmtId="165" fontId="16" fillId="3" borderId="10" xfId="1" applyNumberFormat="1" applyFont="1" applyFill="1" applyBorder="1" applyAlignment="1">
      <alignment horizontal="center"/>
    </xf>
    <xf numFmtId="165" fontId="15" fillId="6" borderId="12" xfId="1" applyNumberFormat="1" applyFont="1" applyFill="1" applyBorder="1" applyAlignment="1">
      <alignment horizontal="center"/>
    </xf>
    <xf numFmtId="165" fontId="15" fillId="7" borderId="4" xfId="1" applyNumberFormat="1" applyFont="1" applyFill="1" applyBorder="1" applyAlignment="1">
      <alignment horizontal="center"/>
    </xf>
    <xf numFmtId="165" fontId="15" fillId="8" borderId="4" xfId="1" applyNumberFormat="1" applyFont="1" applyFill="1" applyBorder="1" applyAlignment="1">
      <alignment horizontal="center"/>
    </xf>
    <xf numFmtId="165" fontId="15" fillId="49" borderId="16" xfId="1" applyNumberFormat="1" applyFont="1" applyFill="1" applyBorder="1" applyAlignment="1">
      <alignment horizontal="center"/>
    </xf>
    <xf numFmtId="0" fontId="50" fillId="0" borderId="4" xfId="669" applyBorder="1"/>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 xfId="0" applyFont="1" applyFill="1" applyBorder="1" applyAlignment="1">
      <alignment horizontal="center"/>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0" xfId="0" applyFont="1" applyFill="1" applyBorder="1" applyAlignment="1">
      <alignment horizontal="left"/>
    </xf>
    <xf numFmtId="0" fontId="0" fillId="3" borderId="10" xfId="0" applyFill="1" applyBorder="1"/>
    <xf numFmtId="0" fontId="0" fillId="3" borderId="13" xfId="0" applyFill="1" applyBorder="1"/>
    <xf numFmtId="0" fontId="0" fillId="3" borderId="56" xfId="0" applyFill="1" applyBorder="1"/>
    <xf numFmtId="0" fontId="0" fillId="3" borderId="10" xfId="0" applyFill="1" applyBorder="1" applyAlignment="1">
      <alignment horizontal="center"/>
    </xf>
    <xf numFmtId="0" fontId="0" fillId="3" borderId="13" xfId="0" applyFill="1" applyBorder="1" applyAlignment="1">
      <alignment horizontal="center"/>
    </xf>
    <xf numFmtId="0" fontId="0" fillId="3" borderId="56" xfId="0" applyFill="1" applyBorder="1" applyAlignment="1">
      <alignment horizontal="center"/>
    </xf>
    <xf numFmtId="169" fontId="0" fillId="0" borderId="0" xfId="0" applyNumberFormat="1"/>
    <xf numFmtId="3" fontId="0" fillId="0" borderId="0" xfId="4" applyNumberFormat="1" applyFont="1" applyFill="1"/>
    <xf numFmtId="0" fontId="2" fillId="2" borderId="15" xfId="0" applyFont="1" applyFill="1" applyBorder="1"/>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20" xfId="0" applyFont="1" applyFill="1" applyBorder="1" applyAlignment="1">
      <alignment horizontal="center"/>
    </xf>
    <xf numFmtId="0" fontId="21" fillId="47" borderId="12" xfId="2" applyFont="1" applyFill="1" applyBorder="1" applyAlignment="1" applyProtection="1">
      <alignment horizontal="left" vertical="center"/>
    </xf>
    <xf numFmtId="0" fontId="2" fillId="3" borderId="3" xfId="0" applyFont="1" applyFill="1" applyBorder="1" applyAlignment="1"/>
    <xf numFmtId="0" fontId="0" fillId="0" borderId="3" xfId="0" applyBorder="1"/>
    <xf numFmtId="9" fontId="2" fillId="3" borderId="3" xfId="1" applyFont="1" applyFill="1" applyBorder="1" applyAlignment="1">
      <alignment horizontal="center"/>
    </xf>
    <xf numFmtId="0" fontId="2" fillId="2" borderId="14" xfId="0" applyFont="1" applyFill="1" applyBorder="1" applyAlignment="1">
      <alignment horizontal="center" vertical="center"/>
    </xf>
    <xf numFmtId="165" fontId="2" fillId="3" borderId="28" xfId="1" applyNumberFormat="1" applyFont="1" applyFill="1" applyBorder="1" applyAlignment="1">
      <alignment horizontal="center"/>
    </xf>
    <xf numFmtId="165" fontId="0" fillId="3" borderId="28" xfId="1" applyNumberFormat="1"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left"/>
    </xf>
    <xf numFmtId="0" fontId="41" fillId="0" borderId="0" xfId="0" applyFont="1"/>
    <xf numFmtId="0" fontId="41" fillId="3" borderId="0" xfId="0" applyFont="1" applyFill="1"/>
    <xf numFmtId="0" fontId="41" fillId="50" borderId="12" xfId="0" applyFont="1" applyFill="1" applyBorder="1" applyAlignment="1">
      <alignment horizontal="left" vertical="center"/>
    </xf>
    <xf numFmtId="0" fontId="41" fillId="3" borderId="4" xfId="0" applyFont="1" applyFill="1" applyBorder="1"/>
    <xf numFmtId="0" fontId="42" fillId="3" borderId="16" xfId="0" applyFont="1" applyFill="1" applyBorder="1" applyAlignment="1">
      <alignment vertical="center"/>
    </xf>
    <xf numFmtId="0" fontId="42" fillId="3" borderId="4" xfId="0" applyFont="1" applyFill="1" applyBorder="1" applyAlignment="1">
      <alignment vertical="center"/>
    </xf>
    <xf numFmtId="0" fontId="41" fillId="0" borderId="17" xfId="0" applyFont="1" applyFill="1" applyBorder="1" applyAlignment="1">
      <alignment horizontal="left" vertical="center"/>
    </xf>
    <xf numFmtId="0" fontId="41" fillId="3" borderId="5" xfId="0" applyFont="1" applyFill="1" applyBorder="1" applyAlignment="1">
      <alignment horizontal="left" vertical="center"/>
    </xf>
    <xf numFmtId="0" fontId="42" fillId="3" borderId="5" xfId="0" applyFont="1" applyFill="1" applyBorder="1" applyAlignment="1">
      <alignment horizontal="left" vertical="center"/>
    </xf>
    <xf numFmtId="0" fontId="43" fillId="3" borderId="5" xfId="0" applyFont="1" applyFill="1" applyBorder="1" applyAlignment="1">
      <alignment horizontal="left" vertical="center"/>
    </xf>
    <xf numFmtId="0" fontId="44" fillId="3" borderId="5" xfId="0" applyFont="1" applyFill="1" applyBorder="1" applyAlignment="1">
      <alignment horizontal="left" vertical="center"/>
    </xf>
    <xf numFmtId="0" fontId="41" fillId="3" borderId="20" xfId="0" applyFont="1" applyFill="1" applyBorder="1" applyAlignment="1">
      <alignment horizontal="left" vertical="center"/>
    </xf>
    <xf numFmtId="0" fontId="41" fillId="0" borderId="14" xfId="0" applyFont="1" applyFill="1" applyBorder="1" applyAlignment="1">
      <alignment horizontal="left" vertical="center"/>
    </xf>
    <xf numFmtId="0" fontId="41" fillId="3" borderId="17" xfId="0" applyFont="1" applyFill="1" applyBorder="1" applyAlignment="1">
      <alignment horizontal="left" vertical="center"/>
    </xf>
    <xf numFmtId="0" fontId="41" fillId="3" borderId="10" xfId="0" applyFont="1" applyFill="1" applyBorder="1" applyAlignment="1">
      <alignment horizontal="left" vertical="center"/>
    </xf>
    <xf numFmtId="0" fontId="41" fillId="3" borderId="14" xfId="0" applyFont="1" applyFill="1" applyBorder="1" applyAlignment="1">
      <alignment horizontal="left" vertical="center"/>
    </xf>
    <xf numFmtId="0" fontId="41" fillId="3" borderId="0" xfId="0" applyFont="1" applyFill="1" applyBorder="1" applyAlignment="1">
      <alignment horizontal="left" vertical="center"/>
    </xf>
    <xf numFmtId="0" fontId="44" fillId="3" borderId="0" xfId="0" applyFont="1" applyFill="1" applyBorder="1" applyAlignment="1">
      <alignment horizontal="left" vertical="center"/>
    </xf>
    <xf numFmtId="0" fontId="41" fillId="3" borderId="25" xfId="0" applyFont="1" applyFill="1" applyBorder="1" applyAlignment="1">
      <alignment horizontal="left" vertical="center"/>
    </xf>
    <xf numFmtId="0" fontId="41" fillId="3" borderId="25" xfId="0" applyFont="1" applyFill="1" applyBorder="1" applyAlignment="1">
      <alignment horizontal="left" vertical="center" wrapText="1"/>
    </xf>
    <xf numFmtId="0" fontId="45" fillId="3" borderId="0" xfId="0" applyFont="1" applyFill="1" applyBorder="1" applyAlignment="1">
      <alignment horizontal="left" vertical="center" wrapText="1"/>
    </xf>
    <xf numFmtId="0" fontId="44" fillId="3" borderId="0" xfId="0" applyFont="1" applyFill="1" applyBorder="1" applyAlignment="1">
      <alignment vertical="center"/>
    </xf>
    <xf numFmtId="0" fontId="41" fillId="3" borderId="0" xfId="0" applyFont="1" applyFill="1" applyBorder="1" applyAlignment="1">
      <alignment vertical="center"/>
    </xf>
    <xf numFmtId="0" fontId="46" fillId="3" borderId="0" xfId="0" applyFont="1" applyFill="1" applyBorder="1" applyAlignment="1">
      <alignment vertical="center"/>
    </xf>
    <xf numFmtId="0" fontId="44" fillId="3" borderId="25" xfId="0" applyFont="1" applyFill="1" applyBorder="1" applyAlignment="1">
      <alignment horizontal="center" vertical="center"/>
    </xf>
    <xf numFmtId="0" fontId="41" fillId="3" borderId="0" xfId="0" applyFont="1" applyFill="1" applyBorder="1"/>
    <xf numFmtId="0" fontId="41" fillId="3" borderId="25" xfId="0" applyFont="1" applyFill="1" applyBorder="1"/>
    <xf numFmtId="0" fontId="41" fillId="3" borderId="8" xfId="0" applyFont="1" applyFill="1" applyBorder="1" applyAlignment="1">
      <alignment vertical="center"/>
    </xf>
    <xf numFmtId="0" fontId="44" fillId="3" borderId="17" xfId="0" applyFont="1" applyFill="1" applyBorder="1" applyAlignment="1">
      <alignment vertical="center"/>
    </xf>
    <xf numFmtId="0" fontId="44" fillId="3" borderId="5" xfId="0" applyFont="1" applyFill="1" applyBorder="1" applyAlignment="1">
      <alignment vertical="center"/>
    </xf>
    <xf numFmtId="0" fontId="41" fillId="3" borderId="5" xfId="0" applyFont="1" applyFill="1" applyBorder="1"/>
    <xf numFmtId="0" fontId="47" fillId="3" borderId="17" xfId="0" applyFont="1" applyFill="1" applyBorder="1" applyAlignment="1">
      <alignment horizontal="right" vertical="center"/>
    </xf>
    <xf numFmtId="0" fontId="41" fillId="3" borderId="25" xfId="0" applyFont="1" applyFill="1" applyBorder="1" applyAlignment="1">
      <alignment horizontal="center" vertical="center"/>
    </xf>
    <xf numFmtId="0" fontId="41" fillId="3" borderId="7" xfId="0" applyFont="1" applyFill="1" applyBorder="1" applyAlignment="1">
      <alignment vertical="center"/>
    </xf>
    <xf numFmtId="0" fontId="44" fillId="3" borderId="12" xfId="0" applyFont="1" applyFill="1" applyBorder="1" applyAlignment="1">
      <alignment vertical="center"/>
    </xf>
    <xf numFmtId="0" fontId="44" fillId="3" borderId="4" xfId="0" applyFont="1" applyFill="1" applyBorder="1" applyAlignment="1">
      <alignment vertical="center"/>
    </xf>
    <xf numFmtId="0" fontId="41" fillId="3" borderId="4" xfId="0" applyFont="1" applyFill="1" applyBorder="1" applyAlignment="1">
      <alignment horizontal="left" vertical="center"/>
    </xf>
    <xf numFmtId="0" fontId="41" fillId="3" borderId="13" xfId="0" applyFont="1" applyFill="1" applyBorder="1" applyAlignment="1">
      <alignment horizontal="left" vertical="center"/>
    </xf>
    <xf numFmtId="0" fontId="44" fillId="3" borderId="15" xfId="0" applyFont="1" applyFill="1" applyBorder="1" applyAlignment="1">
      <alignment horizontal="left" vertical="center"/>
    </xf>
    <xf numFmtId="0" fontId="44" fillId="3" borderId="3" xfId="0" applyFont="1" applyFill="1" applyBorder="1" applyAlignment="1">
      <alignment horizontal="left" vertical="center"/>
    </xf>
    <xf numFmtId="0" fontId="41" fillId="3" borderId="3" xfId="0" applyFont="1" applyFill="1" applyBorder="1" applyAlignment="1">
      <alignment horizontal="left" vertical="center"/>
    </xf>
    <xf numFmtId="0" fontId="41" fillId="3" borderId="3" xfId="0" applyFont="1" applyFill="1" applyBorder="1"/>
    <xf numFmtId="0" fontId="47" fillId="3" borderId="51" xfId="0" applyFont="1" applyFill="1" applyBorder="1" applyAlignment="1">
      <alignment horizontal="right" vertical="center"/>
    </xf>
    <xf numFmtId="0" fontId="47" fillId="3" borderId="0" xfId="0" applyFont="1" applyFill="1" applyBorder="1" applyAlignment="1">
      <alignment horizontal="right" vertical="center"/>
    </xf>
    <xf numFmtId="0" fontId="41" fillId="3" borderId="0" xfId="0" applyFont="1" applyFill="1" applyBorder="1" applyAlignment="1">
      <alignment horizontal="center" vertical="center"/>
    </xf>
    <xf numFmtId="0" fontId="47" fillId="3" borderId="12" xfId="0" applyFont="1" applyFill="1" applyBorder="1" applyAlignment="1">
      <alignment horizontal="right" vertical="center"/>
    </xf>
    <xf numFmtId="0" fontId="41" fillId="3" borderId="0" xfId="0" applyFont="1" applyFill="1" applyBorder="1" applyAlignment="1">
      <alignment horizontal="left" vertical="top" wrapText="1"/>
    </xf>
    <xf numFmtId="0" fontId="44" fillId="3" borderId="0" xfId="0" applyFont="1" applyFill="1" applyBorder="1" applyAlignment="1"/>
    <xf numFmtId="0" fontId="48" fillId="3" borderId="0" xfId="0" applyFont="1" applyFill="1" applyBorder="1" applyAlignment="1">
      <alignment vertical="center"/>
    </xf>
    <xf numFmtId="0" fontId="41" fillId="3" borderId="25" xfId="0" applyFont="1" applyFill="1" applyBorder="1" applyAlignment="1">
      <alignment vertical="center"/>
    </xf>
    <xf numFmtId="0" fontId="41" fillId="3" borderId="12" xfId="0" applyFont="1" applyFill="1" applyBorder="1" applyAlignment="1">
      <alignment vertical="center"/>
    </xf>
    <xf numFmtId="0" fontId="41" fillId="3" borderId="4" xfId="0" applyFont="1" applyFill="1" applyBorder="1" applyAlignment="1">
      <alignment vertical="center"/>
    </xf>
    <xf numFmtId="0" fontId="44" fillId="3" borderId="4" xfId="0" applyFont="1" applyFill="1" applyBorder="1" applyAlignment="1">
      <alignment horizontal="left" vertical="center"/>
    </xf>
    <xf numFmtId="0" fontId="48" fillId="3" borderId="25" xfId="0" applyFont="1" applyFill="1" applyBorder="1" applyAlignment="1">
      <alignment horizontal="center" vertical="top"/>
    </xf>
    <xf numFmtId="0" fontId="47" fillId="3" borderId="52" xfId="0" applyFont="1" applyFill="1" applyBorder="1" applyAlignment="1">
      <alignment horizontal="right" vertical="center"/>
    </xf>
    <xf numFmtId="0" fontId="41" fillId="3" borderId="0" xfId="0" applyFont="1" applyFill="1" applyBorder="1" applyAlignment="1"/>
    <xf numFmtId="0" fontId="41" fillId="3" borderId="49" xfId="0" applyFont="1" applyFill="1" applyBorder="1"/>
    <xf numFmtId="0" fontId="41" fillId="3" borderId="5" xfId="0" applyFont="1" applyFill="1" applyBorder="1" applyAlignment="1"/>
    <xf numFmtId="0" fontId="41" fillId="3" borderId="12" xfId="0" applyFont="1" applyFill="1" applyBorder="1" applyAlignment="1">
      <alignment horizontal="left" vertical="center"/>
    </xf>
    <xf numFmtId="0" fontId="41" fillId="3" borderId="54" xfId="0" applyFont="1" applyFill="1" applyBorder="1"/>
    <xf numFmtId="0" fontId="41" fillId="3" borderId="4" xfId="0" applyFont="1" applyFill="1" applyBorder="1" applyAlignment="1"/>
    <xf numFmtId="0" fontId="41" fillId="3" borderId="15" xfId="0" applyFont="1" applyFill="1" applyBorder="1" applyAlignment="1">
      <alignment horizontal="left" vertical="center"/>
    </xf>
    <xf numFmtId="0" fontId="41" fillId="3" borderId="53" xfId="0" applyFont="1" applyFill="1" applyBorder="1"/>
    <xf numFmtId="0" fontId="45" fillId="3" borderId="3" xfId="0" applyFont="1" applyFill="1" applyBorder="1" applyAlignment="1">
      <alignment vertical="center"/>
    </xf>
    <xf numFmtId="0" fontId="46" fillId="3" borderId="3" xfId="0" applyFont="1" applyFill="1" applyBorder="1" applyAlignment="1">
      <alignment vertical="center"/>
    </xf>
    <xf numFmtId="0" fontId="41" fillId="3" borderId="3" xfId="0" applyFont="1" applyFill="1" applyBorder="1" applyAlignment="1">
      <alignment vertical="center"/>
    </xf>
    <xf numFmtId="0" fontId="44" fillId="3" borderId="3" xfId="0" applyFont="1" applyFill="1" applyBorder="1" applyAlignment="1">
      <alignment vertical="center"/>
    </xf>
    <xf numFmtId="0" fontId="53" fillId="3" borderId="0" xfId="0" applyFont="1" applyFill="1" applyBorder="1" applyAlignment="1">
      <alignment vertical="center"/>
    </xf>
    <xf numFmtId="0" fontId="47" fillId="3" borderId="14" xfId="0" applyFont="1" applyFill="1" applyBorder="1" applyAlignment="1">
      <alignment horizontal="right" vertical="center"/>
    </xf>
    <xf numFmtId="0" fontId="45" fillId="3" borderId="0" xfId="0" applyFont="1" applyFill="1" applyBorder="1" applyAlignment="1">
      <alignment vertical="center"/>
    </xf>
    <xf numFmtId="0" fontId="48" fillId="3" borderId="0" xfId="0" applyFont="1" applyFill="1" applyBorder="1" applyAlignment="1">
      <alignment horizontal="center" vertical="center"/>
    </xf>
    <xf numFmtId="171" fontId="41" fillId="3" borderId="0" xfId="4" applyNumberFormat="1" applyFont="1" applyFill="1" applyBorder="1" applyAlignment="1">
      <alignment horizontal="center" vertical="center"/>
    </xf>
    <xf numFmtId="171" fontId="41" fillId="3" borderId="0" xfId="4" applyNumberFormat="1" applyFont="1" applyFill="1" applyBorder="1" applyAlignment="1">
      <alignment vertical="center"/>
    </xf>
    <xf numFmtId="0" fontId="44" fillId="3" borderId="29" xfId="0" applyFont="1" applyFill="1" applyBorder="1" applyAlignment="1">
      <alignment horizontal="left" vertical="center"/>
    </xf>
    <xf numFmtId="0" fontId="44" fillId="3" borderId="30" xfId="0" applyFont="1" applyFill="1" applyBorder="1" applyAlignment="1">
      <alignment vertical="center"/>
    </xf>
    <xf numFmtId="0" fontId="45" fillId="3" borderId="30" xfId="0" applyFont="1" applyFill="1" applyBorder="1" applyAlignment="1">
      <alignment vertical="center"/>
    </xf>
    <xf numFmtId="0" fontId="46" fillId="3" borderId="30" xfId="0" applyFont="1" applyFill="1" applyBorder="1" applyAlignment="1">
      <alignment vertical="center"/>
    </xf>
    <xf numFmtId="0" fontId="41" fillId="3" borderId="30" xfId="0" applyFont="1" applyFill="1" applyBorder="1" applyAlignment="1">
      <alignment horizontal="left" vertical="center"/>
    </xf>
    <xf numFmtId="0" fontId="41" fillId="3" borderId="30" xfId="0" applyFont="1" applyFill="1" applyBorder="1"/>
    <xf numFmtId="0" fontId="46" fillId="3" borderId="0" xfId="0" applyFont="1" applyFill="1" applyBorder="1" applyAlignment="1">
      <alignment horizontal="left" vertical="center"/>
    </xf>
    <xf numFmtId="0" fontId="44" fillId="3" borderId="25" xfId="0" applyFont="1" applyFill="1" applyBorder="1" applyAlignment="1">
      <alignment horizontal="left" vertical="center"/>
    </xf>
    <xf numFmtId="0" fontId="46" fillId="3" borderId="0" xfId="0" applyFont="1" applyFill="1" applyBorder="1" applyAlignment="1">
      <alignment vertical="center" wrapText="1"/>
    </xf>
    <xf numFmtId="0" fontId="46" fillId="3" borderId="25" xfId="0" applyFont="1" applyFill="1" applyBorder="1" applyAlignment="1">
      <alignment horizontal="left" vertical="center" wrapText="1"/>
    </xf>
    <xf numFmtId="0" fontId="46" fillId="3" borderId="3" xfId="0" applyFont="1" applyFill="1" applyBorder="1" applyAlignment="1">
      <alignment vertical="center" wrapText="1"/>
    </xf>
    <xf numFmtId="0" fontId="46" fillId="3" borderId="28" xfId="0" applyFont="1" applyFill="1" applyBorder="1" applyAlignment="1">
      <alignment horizontal="left" vertical="center" wrapText="1"/>
    </xf>
    <xf numFmtId="0" fontId="41" fillId="3" borderId="5" xfId="0" applyFont="1" applyFill="1" applyBorder="1" applyAlignment="1">
      <alignment vertical="center"/>
    </xf>
    <xf numFmtId="0" fontId="41" fillId="3" borderId="20" xfId="0" applyFont="1" applyFill="1" applyBorder="1" applyAlignment="1">
      <alignment vertical="center"/>
    </xf>
    <xf numFmtId="0" fontId="41" fillId="3" borderId="25" xfId="0" applyFont="1" applyFill="1" applyBorder="1" applyAlignment="1"/>
    <xf numFmtId="0" fontId="47" fillId="3" borderId="0" xfId="0" applyFont="1" applyFill="1" applyBorder="1" applyAlignment="1">
      <alignment vertical="center"/>
    </xf>
    <xf numFmtId="0" fontId="41" fillId="3" borderId="0" xfId="0" applyFont="1" applyFill="1" applyBorder="1" applyAlignment="1">
      <alignment horizontal="left" vertical="center" wrapText="1"/>
    </xf>
    <xf numFmtId="0" fontId="44" fillId="3" borderId="12" xfId="0" applyFont="1" applyFill="1" applyBorder="1" applyAlignment="1"/>
    <xf numFmtId="9" fontId="44" fillId="3" borderId="25" xfId="0" applyNumberFormat="1" applyFont="1" applyFill="1" applyBorder="1" applyAlignment="1">
      <alignment horizontal="center" vertical="center"/>
    </xf>
    <xf numFmtId="0" fontId="41" fillId="3" borderId="3" xfId="0" applyFont="1" applyFill="1" applyBorder="1" applyAlignment="1"/>
    <xf numFmtId="0" fontId="43" fillId="3" borderId="3" xfId="0" applyFont="1" applyFill="1" applyBorder="1" applyAlignment="1">
      <alignment horizontal="center" vertical="center"/>
    </xf>
    <xf numFmtId="0" fontId="41" fillId="3" borderId="28" xfId="0" applyFont="1" applyFill="1" applyBorder="1" applyAlignment="1">
      <alignment vertical="center"/>
    </xf>
    <xf numFmtId="0" fontId="43" fillId="3" borderId="0" xfId="0" applyFont="1" applyFill="1" applyBorder="1" applyAlignment="1">
      <alignment horizontal="center" vertical="center"/>
    </xf>
    <xf numFmtId="0" fontId="41" fillId="0" borderId="15" xfId="0" applyFont="1" applyFill="1" applyBorder="1" applyAlignment="1">
      <alignment horizontal="left" vertical="center"/>
    </xf>
    <xf numFmtId="0" fontId="41" fillId="3" borderId="28" xfId="0" applyFont="1" applyFill="1" applyBorder="1" applyAlignment="1">
      <alignment horizontal="left" vertical="center"/>
    </xf>
    <xf numFmtId="0" fontId="41" fillId="3" borderId="16" xfId="0" applyFont="1" applyFill="1" applyBorder="1" applyAlignment="1">
      <alignment horizontal="left" vertical="center"/>
    </xf>
    <xf numFmtId="0" fontId="44" fillId="3" borderId="0" xfId="0" applyFont="1" applyFill="1" applyBorder="1" applyAlignment="1">
      <alignment horizontal="left" vertical="center" wrapText="1"/>
    </xf>
    <xf numFmtId="0" fontId="44" fillId="3" borderId="0" xfId="0" applyFont="1" applyFill="1" applyBorder="1" applyAlignment="1">
      <alignment horizontal="center" vertical="center"/>
    </xf>
    <xf numFmtId="0" fontId="41" fillId="3" borderId="17" xfId="0" applyFont="1" applyFill="1" applyBorder="1" applyAlignment="1">
      <alignment vertical="center"/>
    </xf>
    <xf numFmtId="0" fontId="41" fillId="3" borderId="12" xfId="0" applyFont="1" applyFill="1" applyBorder="1" applyAlignment="1">
      <alignment horizontal="right" vertical="center"/>
    </xf>
    <xf numFmtId="0" fontId="41" fillId="3" borderId="25" xfId="0" applyFont="1" applyFill="1" applyBorder="1" applyAlignment="1">
      <alignment horizontal="center" vertical="top"/>
    </xf>
    <xf numFmtId="0" fontId="41" fillId="3" borderId="15" xfId="0" applyFont="1" applyFill="1" applyBorder="1" applyAlignment="1">
      <alignment horizontal="right" vertical="center"/>
    </xf>
    <xf numFmtId="0" fontId="41" fillId="3" borderId="30" xfId="0" applyFont="1" applyFill="1" applyBorder="1" applyAlignment="1">
      <alignment vertical="center"/>
    </xf>
    <xf numFmtId="0" fontId="41" fillId="3" borderId="51" xfId="0" applyFont="1" applyFill="1" applyBorder="1" applyAlignment="1">
      <alignment horizontal="right" vertical="center"/>
    </xf>
    <xf numFmtId="0" fontId="44" fillId="3" borderId="0" xfId="0" applyFont="1" applyFill="1" applyBorder="1" applyAlignment="1">
      <alignment horizontal="left" vertical="top"/>
    </xf>
    <xf numFmtId="167" fontId="44" fillId="3" borderId="0" xfId="4" applyNumberFormat="1" applyFont="1" applyFill="1" applyBorder="1" applyAlignment="1">
      <alignment horizontal="left" vertical="top"/>
    </xf>
    <xf numFmtId="167" fontId="44" fillId="3" borderId="0" xfId="4" applyNumberFormat="1" applyFont="1" applyFill="1" applyBorder="1" applyAlignment="1">
      <alignment vertical="center"/>
    </xf>
    <xf numFmtId="0" fontId="44" fillId="3" borderId="25" xfId="0" applyFont="1" applyFill="1" applyBorder="1" applyAlignment="1">
      <alignment vertical="center"/>
    </xf>
    <xf numFmtId="0" fontId="41" fillId="3" borderId="51" xfId="0" applyFont="1" applyFill="1" applyBorder="1" applyAlignment="1">
      <alignment vertical="center"/>
    </xf>
    <xf numFmtId="167" fontId="41" fillId="3" borderId="0" xfId="4" applyNumberFormat="1" applyFont="1" applyFill="1" applyBorder="1" applyAlignment="1">
      <alignment horizontal="center" vertical="top"/>
    </xf>
    <xf numFmtId="0" fontId="44" fillId="3" borderId="25" xfId="0" applyFont="1" applyFill="1" applyBorder="1" applyAlignment="1">
      <alignment horizontal="center" vertical="top"/>
    </xf>
    <xf numFmtId="0" fontId="41" fillId="3" borderId="0" xfId="0" applyFont="1" applyFill="1" applyBorder="1" applyAlignment="1">
      <alignment vertical="center" wrapText="1"/>
    </xf>
    <xf numFmtId="0" fontId="41" fillId="3" borderId="25" xfId="0" applyFont="1" applyFill="1" applyBorder="1" applyAlignment="1">
      <alignment vertical="center" wrapText="1"/>
    </xf>
    <xf numFmtId="0" fontId="41" fillId="3" borderId="0" xfId="0" applyFont="1" applyFill="1" applyBorder="1" applyAlignment="1">
      <alignment horizontal="right" vertical="center" wrapText="1"/>
    </xf>
    <xf numFmtId="0" fontId="41" fillId="3" borderId="12" xfId="0" applyFont="1" applyFill="1" applyBorder="1" applyAlignment="1">
      <alignment vertical="center" wrapText="1"/>
    </xf>
    <xf numFmtId="0" fontId="41" fillId="3" borderId="14" xfId="0" applyFont="1" applyFill="1" applyBorder="1"/>
    <xf numFmtId="0" fontId="41" fillId="3" borderId="15" xfId="0" applyFont="1" applyFill="1" applyBorder="1"/>
    <xf numFmtId="0" fontId="41" fillId="3" borderId="28" xfId="0" applyFont="1" applyFill="1" applyBorder="1"/>
    <xf numFmtId="0" fontId="41" fillId="3" borderId="17" xfId="0" applyFont="1" applyFill="1" applyBorder="1"/>
    <xf numFmtId="0" fontId="44" fillId="3" borderId="0" xfId="0" applyFont="1" applyFill="1" applyBorder="1"/>
    <xf numFmtId="9" fontId="44" fillId="3" borderId="0" xfId="0" applyNumberFormat="1" applyFont="1" applyFill="1" applyBorder="1" applyAlignment="1">
      <alignment horizontal="center" vertical="center"/>
    </xf>
    <xf numFmtId="0" fontId="41" fillId="3" borderId="0" xfId="0" applyFont="1" applyFill="1" applyBorder="1" applyAlignment="1">
      <alignment horizontal="right" vertical="center"/>
    </xf>
    <xf numFmtId="0" fontId="41" fillId="3" borderId="7" xfId="0" applyFont="1" applyFill="1" applyBorder="1" applyAlignment="1">
      <alignment horizontal="left" vertical="top"/>
    </xf>
    <xf numFmtId="0" fontId="41" fillId="3" borderId="0" xfId="0" applyFont="1" applyFill="1" applyBorder="1" applyAlignment="1">
      <alignment horizontal="left" vertical="top"/>
    </xf>
    <xf numFmtId="0" fontId="44" fillId="3" borderId="20" xfId="0" applyFont="1" applyFill="1" applyBorder="1" applyAlignment="1">
      <alignment vertical="center"/>
    </xf>
    <xf numFmtId="0" fontId="44" fillId="3" borderId="15" xfId="0" applyFont="1" applyFill="1" applyBorder="1" applyAlignment="1">
      <alignment vertical="center"/>
    </xf>
    <xf numFmtId="0" fontId="44" fillId="3" borderId="28" xfId="0" applyFont="1" applyFill="1" applyBorder="1" applyAlignment="1">
      <alignment vertical="center"/>
    </xf>
    <xf numFmtId="0" fontId="41" fillId="3" borderId="15" xfId="0" applyFont="1" applyFill="1" applyBorder="1" applyAlignment="1">
      <alignment vertical="center"/>
    </xf>
    <xf numFmtId="0" fontId="41" fillId="3" borderId="3" xfId="0" applyFont="1" applyFill="1" applyBorder="1" applyAlignment="1">
      <alignment vertical="top" wrapText="1"/>
    </xf>
    <xf numFmtId="0" fontId="41" fillId="3" borderId="3" xfId="0" applyFont="1" applyFill="1" applyBorder="1" applyAlignment="1">
      <alignment vertical="top"/>
    </xf>
    <xf numFmtId="0" fontId="41" fillId="3" borderId="14" xfId="0" applyFont="1" applyFill="1" applyBorder="1" applyAlignment="1">
      <alignment vertical="center"/>
    </xf>
    <xf numFmtId="0" fontId="41" fillId="3" borderId="12" xfId="0" applyFont="1" applyFill="1" applyBorder="1" applyAlignment="1"/>
    <xf numFmtId="0" fontId="41" fillId="3" borderId="17" xfId="0" applyFont="1" applyFill="1" applyBorder="1" applyAlignment="1">
      <alignment horizontal="left" indent="3"/>
    </xf>
    <xf numFmtId="0" fontId="41" fillId="3" borderId="5" xfId="0" applyFont="1" applyFill="1" applyBorder="1" applyAlignment="1">
      <alignment horizontal="left" wrapText="1" indent="3"/>
    </xf>
    <xf numFmtId="0" fontId="41" fillId="3" borderId="20" xfId="0" applyFont="1" applyFill="1" applyBorder="1" applyAlignment="1">
      <alignment horizontal="left" wrapText="1" indent="3"/>
    </xf>
    <xf numFmtId="0" fontId="41" fillId="3" borderId="5" xfId="0" applyFont="1" applyFill="1" applyBorder="1" applyAlignment="1">
      <alignment horizontal="left" indent="3"/>
    </xf>
    <xf numFmtId="0" fontId="41" fillId="3" borderId="20" xfId="0" applyFont="1" applyFill="1" applyBorder="1"/>
    <xf numFmtId="0" fontId="41" fillId="3" borderId="12" xfId="0" applyFont="1" applyFill="1" applyBorder="1" applyAlignment="1">
      <alignment horizontal="center" vertical="center"/>
    </xf>
    <xf numFmtId="0" fontId="41" fillId="3" borderId="3" xfId="0" applyFont="1" applyFill="1" applyBorder="1" applyAlignment="1">
      <alignment horizontal="right" vertical="center"/>
    </xf>
    <xf numFmtId="0" fontId="41" fillId="0" borderId="5" xfId="0" applyFont="1" applyBorder="1"/>
    <xf numFmtId="0" fontId="41" fillId="0" borderId="20" xfId="0" applyFont="1" applyBorder="1"/>
    <xf numFmtId="0" fontId="41" fillId="0" borderId="16" xfId="0" applyFont="1" applyBorder="1"/>
    <xf numFmtId="0" fontId="41" fillId="0" borderId="25" xfId="0" applyFont="1" applyBorder="1"/>
    <xf numFmtId="0" fontId="41" fillId="0" borderId="0" xfId="0" applyFont="1" applyBorder="1"/>
    <xf numFmtId="0" fontId="49" fillId="3" borderId="0" xfId="0" applyFont="1" applyFill="1" applyBorder="1" applyAlignment="1">
      <alignment horizontal="center" vertical="center"/>
    </xf>
    <xf numFmtId="0" fontId="49" fillId="3" borderId="0" xfId="0" applyFont="1" applyFill="1" applyBorder="1" applyAlignment="1">
      <alignment vertical="center"/>
    </xf>
    <xf numFmtId="0" fontId="44" fillId="3" borderId="0" xfId="0" applyFont="1" applyFill="1" applyBorder="1" applyAlignment="1">
      <alignment vertical="center" wrapText="1"/>
    </xf>
    <xf numFmtId="0" fontId="44" fillId="3" borderId="0" xfId="0" applyFont="1" applyFill="1"/>
    <xf numFmtId="0" fontId="47" fillId="3" borderId="0" xfId="0" applyFont="1" applyFill="1" applyBorder="1" applyAlignment="1">
      <alignment horizontal="left" vertical="center"/>
    </xf>
    <xf numFmtId="0" fontId="41" fillId="3" borderId="7" xfId="0" applyFont="1" applyFill="1" applyBorder="1" applyAlignment="1">
      <alignment horizontal="left" vertical="center"/>
    </xf>
    <xf numFmtId="0" fontId="43" fillId="3" borderId="0" xfId="0" applyFont="1" applyFill="1" applyBorder="1" applyAlignment="1">
      <alignment horizontal="left" vertical="center"/>
    </xf>
    <xf numFmtId="0" fontId="47" fillId="3" borderId="0" xfId="0" applyFont="1" applyFill="1" applyBorder="1" applyAlignment="1">
      <alignment vertical="center" wrapText="1"/>
    </xf>
    <xf numFmtId="0" fontId="43" fillId="3" borderId="0" xfId="0" applyFont="1" applyFill="1" applyBorder="1" applyAlignment="1">
      <alignment vertical="center" wrapText="1"/>
    </xf>
    <xf numFmtId="0" fontId="43" fillId="3" borderId="0" xfId="0" applyFont="1" applyFill="1" applyBorder="1" applyAlignment="1">
      <alignment vertical="center"/>
    </xf>
    <xf numFmtId="0" fontId="48" fillId="3" borderId="0" xfId="0" applyFont="1" applyFill="1" applyBorder="1" applyAlignment="1">
      <alignment vertical="top"/>
    </xf>
    <xf numFmtId="0" fontId="41" fillId="3" borderId="0" xfId="0" applyFont="1" applyFill="1" applyBorder="1" applyAlignment="1">
      <alignment vertical="top"/>
    </xf>
    <xf numFmtId="0" fontId="41" fillId="3" borderId="5" xfId="0" applyFont="1" applyFill="1" applyBorder="1" applyAlignment="1">
      <alignment vertical="center" wrapText="1"/>
    </xf>
    <xf numFmtId="0" fontId="41" fillId="3" borderId="14" xfId="0" applyFont="1" applyFill="1" applyBorder="1" applyAlignment="1">
      <alignment vertical="center" wrapText="1"/>
    </xf>
    <xf numFmtId="0" fontId="46" fillId="3" borderId="0" xfId="0" applyFont="1" applyFill="1" applyBorder="1" applyAlignment="1">
      <alignment horizontal="right" vertical="center"/>
    </xf>
    <xf numFmtId="0" fontId="44" fillId="3" borderId="0" xfId="0" applyFont="1" applyFill="1" applyBorder="1" applyAlignment="1">
      <alignment horizontal="center" vertical="center" wrapText="1"/>
    </xf>
    <xf numFmtId="0" fontId="48" fillId="3" borderId="7" xfId="0" applyFont="1" applyFill="1" applyBorder="1" applyAlignment="1">
      <alignment horizontal="left" vertical="top" wrapText="1"/>
    </xf>
    <xf numFmtId="0" fontId="46" fillId="3" borderId="0" xfId="0" applyFont="1" applyFill="1" applyAlignment="1">
      <alignment horizontal="center" vertical="center"/>
    </xf>
    <xf numFmtId="0" fontId="44" fillId="3" borderId="0" xfId="0" applyFont="1" applyFill="1" applyAlignment="1">
      <alignment horizontal="center" vertical="center"/>
    </xf>
    <xf numFmtId="0" fontId="44" fillId="3" borderId="7" xfId="0" applyFont="1" applyFill="1" applyBorder="1" applyAlignment="1">
      <alignment horizontal="left" vertical="center" wrapText="1"/>
    </xf>
    <xf numFmtId="0" fontId="48" fillId="3" borderId="0" xfId="0" applyFont="1" applyFill="1" applyBorder="1" applyAlignment="1">
      <alignment horizontal="left" vertical="top" wrapText="1"/>
    </xf>
    <xf numFmtId="0" fontId="46" fillId="3" borderId="0" xfId="0" applyFont="1" applyFill="1" applyBorder="1" applyAlignment="1">
      <alignment horizontal="center" vertical="center"/>
    </xf>
    <xf numFmtId="0" fontId="41" fillId="3" borderId="15" xfId="0" applyFont="1" applyFill="1" applyBorder="1" applyAlignment="1">
      <alignment vertical="center" wrapText="1"/>
    </xf>
    <xf numFmtId="0" fontId="41" fillId="3" borderId="3" xfId="0" applyFont="1" applyFill="1" applyBorder="1" applyAlignment="1">
      <alignment vertical="center" wrapText="1"/>
    </xf>
    <xf numFmtId="0" fontId="41" fillId="0" borderId="3" xfId="0" applyFont="1" applyBorder="1"/>
    <xf numFmtId="0" fontId="41" fillId="0" borderId="28" xfId="0" applyFont="1" applyBorder="1"/>
    <xf numFmtId="0" fontId="19" fillId="3" borderId="0" xfId="0" applyFont="1" applyFill="1"/>
    <xf numFmtId="0" fontId="56" fillId="3" borderId="2" xfId="0" applyFont="1" applyFill="1" applyBorder="1"/>
    <xf numFmtId="0" fontId="56" fillId="3" borderId="2" xfId="0" applyFont="1" applyFill="1" applyBorder="1" applyAlignment="1">
      <alignment horizontal="center"/>
    </xf>
    <xf numFmtId="0" fontId="2" fillId="3" borderId="3" xfId="1" applyNumberFormat="1" applyFont="1" applyFill="1" applyBorder="1" applyAlignment="1">
      <alignment horizontal="center"/>
    </xf>
    <xf numFmtId="2" fontId="0" fillId="3" borderId="0" xfId="0" applyNumberFormat="1" applyFont="1" applyFill="1" applyBorder="1" applyAlignment="1">
      <alignment horizontal="center"/>
    </xf>
    <xf numFmtId="0" fontId="2" fillId="2" borderId="21" xfId="0" applyFont="1" applyFill="1" applyBorder="1" applyAlignment="1">
      <alignment horizontal="center" vertical="center" wrapText="1"/>
    </xf>
    <xf numFmtId="0" fontId="2" fillId="2" borderId="14" xfId="0" applyFont="1" applyFill="1" applyBorder="1" applyAlignment="1">
      <alignment vertical="center"/>
    </xf>
    <xf numFmtId="0" fontId="7" fillId="14" borderId="0" xfId="0" applyFont="1" applyFill="1" applyAlignment="1">
      <alignment horizontal="center"/>
    </xf>
    <xf numFmtId="0" fontId="0" fillId="14" borderId="0" xfId="0" applyFont="1" applyFill="1" applyAlignment="1">
      <alignment horizontal="left" vertical="top" wrapText="1"/>
    </xf>
    <xf numFmtId="0" fontId="5" fillId="3" borderId="0" xfId="0" applyFont="1" applyFill="1" applyAlignment="1">
      <alignment horizontal="left" vertical="top" wrapText="1"/>
    </xf>
    <xf numFmtId="0" fontId="2" fillId="2" borderId="4" xfId="0" applyFont="1" applyFill="1" applyBorder="1" applyAlignment="1">
      <alignment horizontal="center"/>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wrapText="1"/>
    </xf>
    <xf numFmtId="0" fontId="2" fillId="2" borderId="1" xfId="0" applyFont="1" applyFill="1" applyBorder="1" applyAlignment="1">
      <alignment horizontal="center"/>
    </xf>
    <xf numFmtId="0" fontId="2" fillId="2" borderId="3" xfId="0" applyFont="1" applyFill="1" applyBorder="1" applyAlignment="1">
      <alignment horizontal="center" wrapText="1"/>
    </xf>
    <xf numFmtId="0" fontId="2" fillId="2" borderId="12" xfId="0" applyFont="1" applyFill="1" applyBorder="1" applyAlignment="1">
      <alignment horizontal="center"/>
    </xf>
    <xf numFmtId="0" fontId="2" fillId="2" borderId="16" xfId="0" applyFont="1" applyFill="1" applyBorder="1" applyAlignment="1">
      <alignment horizontal="center"/>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2" borderId="17" xfId="0" applyFont="1" applyFill="1" applyBorder="1" applyAlignment="1">
      <alignment horizont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xf>
    <xf numFmtId="0" fontId="2" fillId="2" borderId="3"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wrapText="1"/>
    </xf>
    <xf numFmtId="0" fontId="2" fillId="2" borderId="16" xfId="0" applyFont="1" applyFill="1" applyBorder="1" applyAlignment="1">
      <alignment horizontal="center" wrapText="1"/>
    </xf>
    <xf numFmtId="0" fontId="2" fillId="2" borderId="20" xfId="0" applyFont="1" applyFill="1" applyBorder="1" applyAlignment="1">
      <alignment horizontal="center"/>
    </xf>
    <xf numFmtId="0" fontId="14" fillId="2" borderId="5" xfId="3" applyFont="1" applyFill="1" applyBorder="1" applyAlignment="1">
      <alignment horizontal="center" wrapText="1"/>
    </xf>
    <xf numFmtId="0" fontId="14" fillId="2" borderId="4" xfId="3" applyFont="1" applyFill="1" applyBorder="1" applyAlignment="1">
      <alignment horizontal="center" wrapText="1"/>
    </xf>
    <xf numFmtId="0" fontId="14" fillId="2" borderId="0" xfId="3" applyFont="1" applyFill="1" applyBorder="1" applyAlignment="1">
      <alignment horizontal="center" wrapText="1"/>
    </xf>
    <xf numFmtId="0" fontId="17" fillId="10" borderId="5" xfId="669" applyFont="1" applyFill="1" applyBorder="1" applyAlignment="1">
      <alignment horizontal="center" vertical="center"/>
    </xf>
    <xf numFmtId="0" fontId="17" fillId="10" borderId="20" xfId="669" applyFont="1" applyFill="1" applyBorder="1" applyAlignment="1">
      <alignment horizontal="center" vertical="center"/>
    </xf>
    <xf numFmtId="0" fontId="51" fillId="3" borderId="12" xfId="0" applyFont="1" applyFill="1" applyBorder="1" applyAlignment="1">
      <alignment horizontal="center"/>
    </xf>
    <xf numFmtId="0" fontId="51" fillId="3" borderId="4" xfId="0" applyFont="1" applyFill="1" applyBorder="1" applyAlignment="1">
      <alignment horizontal="center"/>
    </xf>
    <xf numFmtId="0" fontId="51" fillId="3" borderId="16" xfId="0" applyFont="1" applyFill="1" applyBorder="1" applyAlignment="1">
      <alignment horizontal="center"/>
    </xf>
    <xf numFmtId="0" fontId="51" fillId="3" borderId="17" xfId="0" applyFont="1" applyFill="1" applyBorder="1" applyAlignment="1">
      <alignment horizontal="center"/>
    </xf>
    <xf numFmtId="0" fontId="2" fillId="3" borderId="5" xfId="0" applyFont="1" applyFill="1" applyBorder="1" applyAlignment="1">
      <alignment horizontal="center"/>
    </xf>
    <xf numFmtId="0" fontId="2" fillId="3" borderId="20" xfId="0" applyFont="1" applyFill="1" applyBorder="1" applyAlignment="1">
      <alignment horizontal="center"/>
    </xf>
    <xf numFmtId="0" fontId="2" fillId="3" borderId="4" xfId="0" applyFont="1" applyFill="1" applyBorder="1" applyAlignment="1">
      <alignment horizontal="center"/>
    </xf>
    <xf numFmtId="0" fontId="2" fillId="3" borderId="16" xfId="0" applyFont="1" applyFill="1" applyBorder="1" applyAlignment="1">
      <alignment horizontal="center"/>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0" xfId="0" applyAlignment="1">
      <alignment horizontal="center"/>
    </xf>
    <xf numFmtId="0" fontId="2" fillId="2" borderId="5" xfId="0" applyFont="1" applyFill="1" applyBorder="1" applyAlignment="1">
      <alignment horizontal="center"/>
    </xf>
    <xf numFmtId="0" fontId="0" fillId="0" borderId="3" xfId="0" applyBorder="1" applyAlignment="1">
      <alignment horizontal="center"/>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2" fillId="3" borderId="0" xfId="0" applyFont="1" applyFill="1" applyAlignment="1">
      <alignment horizontal="center"/>
    </xf>
    <xf numFmtId="0" fontId="0" fillId="3" borderId="0" xfId="0" applyFont="1" applyFill="1" applyBorder="1" applyAlignment="1">
      <alignment horizontal="left" wrapText="1"/>
    </xf>
    <xf numFmtId="0" fontId="2" fillId="2" borderId="28" xfId="0" applyFont="1" applyFill="1" applyBorder="1" applyAlignment="1">
      <alignment horizontal="center"/>
    </xf>
    <xf numFmtId="0" fontId="10" fillId="2" borderId="15" xfId="0" applyFont="1" applyFill="1" applyBorder="1" applyAlignment="1">
      <alignment horizontal="center"/>
    </xf>
    <xf numFmtId="0" fontId="10" fillId="2" borderId="28" xfId="0" applyFont="1" applyFill="1" applyBorder="1" applyAlignment="1">
      <alignment horizontal="center"/>
    </xf>
    <xf numFmtId="0" fontId="10" fillId="2" borderId="12" xfId="0" applyFont="1" applyFill="1" applyBorder="1" applyAlignment="1">
      <alignment horizontal="center"/>
    </xf>
    <xf numFmtId="0" fontId="10" fillId="2" borderId="4" xfId="0" applyFont="1" applyFill="1" applyBorder="1" applyAlignment="1">
      <alignment horizontal="center"/>
    </xf>
    <xf numFmtId="0" fontId="10" fillId="2" borderId="16" xfId="0" applyFont="1" applyFill="1" applyBorder="1" applyAlignment="1">
      <alignment horizontal="center"/>
    </xf>
    <xf numFmtId="0" fontId="2" fillId="2" borderId="14" xfId="0" applyFont="1" applyFill="1" applyBorder="1" applyAlignment="1">
      <alignment horizontal="center"/>
    </xf>
    <xf numFmtId="0" fontId="2" fillId="2" borderId="25" xfId="0" applyFont="1" applyFill="1" applyBorder="1" applyAlignment="1">
      <alignment horizontal="center"/>
    </xf>
    <xf numFmtId="0" fontId="10" fillId="2" borderId="3" xfId="0" applyFont="1" applyFill="1" applyBorder="1" applyAlignment="1">
      <alignment horizontal="center"/>
    </xf>
    <xf numFmtId="0" fontId="2" fillId="2" borderId="12"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2" fillId="0" borderId="0" xfId="0" applyFont="1" applyAlignment="1">
      <alignment horizontal="center"/>
    </xf>
    <xf numFmtId="0" fontId="2" fillId="2" borderId="7" xfId="0" applyFont="1" applyFill="1" applyBorder="1" applyAlignment="1">
      <alignment horizontal="center"/>
    </xf>
    <xf numFmtId="171" fontId="41" fillId="3" borderId="16" xfId="4" applyNumberFormat="1" applyFont="1" applyFill="1" applyBorder="1" applyAlignment="1">
      <alignment horizontal="center" vertical="center"/>
    </xf>
    <xf numFmtId="171" fontId="41" fillId="3" borderId="7" xfId="4" applyNumberFormat="1" applyFont="1" applyFill="1" applyBorder="1" applyAlignment="1">
      <alignment horizontal="center" vertical="center"/>
    </xf>
    <xf numFmtId="171" fontId="41" fillId="3" borderId="20" xfId="4" applyNumberFormat="1" applyFont="1" applyFill="1" applyBorder="1" applyAlignment="1">
      <alignment horizontal="center" vertical="center"/>
    </xf>
    <xf numFmtId="171" fontId="41" fillId="3" borderId="8" xfId="4" applyNumberFormat="1" applyFont="1" applyFill="1" applyBorder="1" applyAlignment="1">
      <alignment horizontal="center" vertical="center"/>
    </xf>
    <xf numFmtId="171" fontId="41" fillId="3" borderId="57" xfId="4" applyNumberFormat="1" applyFont="1" applyFill="1" applyBorder="1" applyAlignment="1">
      <alignment horizontal="center" vertical="center"/>
    </xf>
    <xf numFmtId="171" fontId="41" fillId="3" borderId="58" xfId="4" applyNumberFormat="1" applyFont="1" applyFill="1" applyBorder="1" applyAlignment="1">
      <alignment horizontal="center" vertical="center"/>
    </xf>
    <xf numFmtId="171" fontId="41" fillId="3" borderId="59" xfId="4" applyNumberFormat="1" applyFont="1" applyFill="1" applyBorder="1" applyAlignment="1">
      <alignment horizontal="center" vertical="center"/>
    </xf>
    <xf numFmtId="0" fontId="41" fillId="3" borderId="3" xfId="0" applyFont="1" applyFill="1" applyBorder="1" applyAlignment="1">
      <alignment horizontal="center" vertical="center"/>
    </xf>
    <xf numFmtId="0" fontId="41" fillId="3" borderId="28" xfId="0" applyFont="1" applyFill="1" applyBorder="1" applyAlignment="1">
      <alignment horizontal="center" vertical="center"/>
    </xf>
    <xf numFmtId="0" fontId="52" fillId="3" borderId="0" xfId="0" applyFont="1" applyFill="1" applyBorder="1" applyAlignment="1">
      <alignment horizontal="left" vertical="center" wrapText="1"/>
    </xf>
    <xf numFmtId="0" fontId="44" fillId="3" borderId="12" xfId="0" applyFont="1" applyFill="1" applyBorder="1" applyAlignment="1">
      <alignment horizontal="center" vertical="center"/>
    </xf>
    <xf numFmtId="0" fontId="44" fillId="3" borderId="4" xfId="0" applyFont="1" applyFill="1" applyBorder="1" applyAlignment="1">
      <alignment horizontal="center" vertical="center"/>
    </xf>
    <xf numFmtId="0" fontId="44" fillId="3" borderId="16" xfId="0" applyFont="1" applyFill="1" applyBorder="1" applyAlignment="1">
      <alignment horizontal="center" vertical="center"/>
    </xf>
    <xf numFmtId="0" fontId="44" fillId="3" borderId="29" xfId="0" applyFont="1" applyFill="1" applyBorder="1" applyAlignment="1">
      <alignment horizontal="left" vertical="center"/>
    </xf>
    <xf numFmtId="0" fontId="44" fillId="3" borderId="30" xfId="0" applyFont="1" applyFill="1" applyBorder="1" applyAlignment="1">
      <alignment horizontal="left" vertical="center"/>
    </xf>
    <xf numFmtId="0" fontId="41" fillId="3" borderId="17" xfId="0" applyFont="1" applyFill="1" applyBorder="1" applyAlignment="1">
      <alignment horizontal="left" vertical="top" wrapText="1"/>
    </xf>
    <xf numFmtId="0" fontId="41" fillId="3" borderId="5" xfId="0" applyFont="1" applyFill="1" applyBorder="1" applyAlignment="1">
      <alignment horizontal="left" vertical="top" wrapText="1"/>
    </xf>
    <xf numFmtId="0" fontId="41" fillId="3" borderId="20" xfId="0" applyFont="1" applyFill="1" applyBorder="1" applyAlignment="1">
      <alignment horizontal="left" vertical="top" wrapText="1"/>
    </xf>
    <xf numFmtId="0" fontId="41" fillId="3" borderId="15" xfId="0" applyFont="1" applyFill="1" applyBorder="1" applyAlignment="1">
      <alignment horizontal="left" vertical="top" wrapText="1"/>
    </xf>
    <xf numFmtId="0" fontId="41" fillId="3" borderId="3" xfId="0" applyFont="1" applyFill="1" applyBorder="1" applyAlignment="1">
      <alignment horizontal="left" vertical="top" wrapText="1"/>
    </xf>
    <xf numFmtId="0" fontId="41" fillId="3" borderId="28" xfId="0" applyFont="1" applyFill="1" applyBorder="1" applyAlignment="1">
      <alignment horizontal="left" vertical="top" wrapText="1"/>
    </xf>
    <xf numFmtId="171" fontId="41" fillId="3" borderId="4" xfId="4" applyNumberFormat="1" applyFont="1" applyFill="1" applyBorder="1" applyAlignment="1">
      <alignment horizontal="center" vertical="center"/>
    </xf>
    <xf numFmtId="171" fontId="41" fillId="3" borderId="30" xfId="4" applyNumberFormat="1" applyFont="1" applyFill="1" applyBorder="1" applyAlignment="1">
      <alignment horizontal="center" vertical="center"/>
    </xf>
    <xf numFmtId="171" fontId="41" fillId="3" borderId="31" xfId="4" applyNumberFormat="1" applyFont="1" applyFill="1" applyBorder="1" applyAlignment="1">
      <alignment horizontal="center" vertical="center"/>
    </xf>
    <xf numFmtId="171" fontId="41" fillId="3" borderId="38" xfId="4" applyNumberFormat="1" applyFont="1" applyFill="1" applyBorder="1" applyAlignment="1">
      <alignment horizontal="center" vertical="center"/>
    </xf>
    <xf numFmtId="171" fontId="41" fillId="3" borderId="39" xfId="4" applyNumberFormat="1" applyFont="1" applyFill="1" applyBorder="1" applyAlignment="1">
      <alignment horizontal="center" vertical="center"/>
    </xf>
    <xf numFmtId="0" fontId="41" fillId="3" borderId="17" xfId="0" applyFont="1" applyFill="1" applyBorder="1" applyAlignment="1">
      <alignment vertical="center" wrapText="1"/>
    </xf>
    <xf numFmtId="0" fontId="41" fillId="3" borderId="5" xfId="0" applyFont="1" applyFill="1" applyBorder="1" applyAlignment="1">
      <alignment vertical="center" wrapText="1"/>
    </xf>
    <xf numFmtId="0" fontId="41" fillId="3" borderId="15" xfId="0" applyFont="1" applyFill="1" applyBorder="1" applyAlignment="1">
      <alignment vertical="center" wrapText="1"/>
    </xf>
    <xf numFmtId="0" fontId="41" fillId="3" borderId="3" xfId="0" applyFont="1" applyFill="1" applyBorder="1" applyAlignment="1">
      <alignment vertical="center" wrapText="1"/>
    </xf>
    <xf numFmtId="0" fontId="47" fillId="3" borderId="17" xfId="0" applyFont="1" applyFill="1" applyBorder="1" applyAlignment="1">
      <alignment horizontal="right" vertical="center"/>
    </xf>
    <xf numFmtId="0" fontId="47" fillId="3" borderId="15" xfId="0" applyFont="1" applyFill="1" applyBorder="1" applyAlignment="1">
      <alignment horizontal="right" vertical="center"/>
    </xf>
    <xf numFmtId="171" fontId="41" fillId="3" borderId="5" xfId="4" applyNumberFormat="1" applyFont="1" applyFill="1" applyBorder="1" applyAlignment="1">
      <alignment horizontal="center" vertical="center"/>
    </xf>
    <xf numFmtId="171" fontId="41" fillId="3" borderId="3" xfId="4" applyNumberFormat="1" applyFont="1" applyFill="1" applyBorder="1" applyAlignment="1">
      <alignment horizontal="center" vertical="center"/>
    </xf>
    <xf numFmtId="171" fontId="41" fillId="3" borderId="28" xfId="4" applyNumberFormat="1" applyFont="1" applyFill="1" applyBorder="1" applyAlignment="1">
      <alignment horizontal="center" vertical="center"/>
    </xf>
    <xf numFmtId="0" fontId="49" fillId="3" borderId="37" xfId="0" applyFont="1" applyFill="1" applyBorder="1" applyAlignment="1">
      <alignment horizontal="left" vertical="center" wrapText="1"/>
    </xf>
    <xf numFmtId="0" fontId="49" fillId="3" borderId="38" xfId="0" applyFont="1" applyFill="1" applyBorder="1" applyAlignment="1">
      <alignment horizontal="left" vertical="center" wrapText="1"/>
    </xf>
    <xf numFmtId="0" fontId="44" fillId="3" borderId="0" xfId="0" applyFont="1" applyFill="1" applyBorder="1" applyAlignment="1">
      <alignment horizontal="center" vertical="center"/>
    </xf>
    <xf numFmtId="0" fontId="41" fillId="3" borderId="0" xfId="0" applyFont="1" applyFill="1" applyBorder="1" applyAlignment="1">
      <alignment horizontal="center" vertical="center"/>
    </xf>
    <xf numFmtId="167" fontId="41" fillId="3" borderId="30" xfId="4" applyNumberFormat="1" applyFont="1" applyFill="1" applyBorder="1" applyAlignment="1">
      <alignment horizontal="center" vertical="center"/>
    </xf>
    <xf numFmtId="167" fontId="41" fillId="3" borderId="31" xfId="4" applyNumberFormat="1" applyFont="1" applyFill="1" applyBorder="1" applyAlignment="1">
      <alignment horizontal="center" vertical="center"/>
    </xf>
    <xf numFmtId="0" fontId="46" fillId="3" borderId="0" xfId="0" applyFont="1" applyFill="1" applyBorder="1" applyAlignment="1">
      <alignment horizontal="left" vertical="center" wrapText="1"/>
    </xf>
    <xf numFmtId="0" fontId="44" fillId="3" borderId="17" xfId="0" applyFont="1" applyFill="1" applyBorder="1" applyAlignment="1">
      <alignment horizontal="center"/>
    </xf>
    <xf numFmtId="0" fontId="44" fillId="3" borderId="5" xfId="0" applyFont="1" applyFill="1" applyBorder="1" applyAlignment="1">
      <alignment horizontal="center"/>
    </xf>
    <xf numFmtId="0" fontId="44" fillId="3" borderId="20" xfId="0" applyFont="1" applyFill="1" applyBorder="1" applyAlignment="1">
      <alignment horizontal="center"/>
    </xf>
    <xf numFmtId="0" fontId="43" fillId="3" borderId="14" xfId="0" applyFont="1" applyFill="1" applyBorder="1" applyAlignment="1">
      <alignment horizontal="left" vertical="top" wrapText="1" indent="3"/>
    </xf>
    <xf numFmtId="0" fontId="43" fillId="3" borderId="0" xfId="0" applyFont="1" applyFill="1" applyBorder="1" applyAlignment="1">
      <alignment horizontal="left" vertical="top" wrapText="1" indent="3"/>
    </xf>
    <xf numFmtId="0" fontId="41" fillId="3" borderId="0" xfId="0" applyFont="1" applyFill="1" applyBorder="1" applyAlignment="1">
      <alignment horizontal="left"/>
    </xf>
    <xf numFmtId="0" fontId="41" fillId="3" borderId="25" xfId="0" applyFont="1" applyFill="1" applyBorder="1" applyAlignment="1">
      <alignment horizontal="left"/>
    </xf>
    <xf numFmtId="0" fontId="41" fillId="3" borderId="4" xfId="0" applyFont="1" applyFill="1" applyBorder="1" applyAlignment="1">
      <alignment horizontal="center"/>
    </xf>
    <xf numFmtId="0" fontId="41" fillId="3" borderId="16" xfId="0" applyFont="1" applyFill="1" applyBorder="1" applyAlignment="1">
      <alignment horizontal="center"/>
    </xf>
    <xf numFmtId="0" fontId="41" fillId="3" borderId="3" xfId="0" applyFont="1" applyFill="1" applyBorder="1" applyAlignment="1">
      <alignment horizontal="left"/>
    </xf>
    <xf numFmtId="0" fontId="41" fillId="3" borderId="3" xfId="0" applyFont="1" applyFill="1" applyBorder="1" applyAlignment="1">
      <alignment horizontal="center"/>
    </xf>
    <xf numFmtId="0" fontId="41" fillId="3" borderId="28" xfId="0" applyFont="1" applyFill="1" applyBorder="1" applyAlignment="1">
      <alignment horizontal="center"/>
    </xf>
    <xf numFmtId="167" fontId="44" fillId="3" borderId="30" xfId="4" applyNumberFormat="1" applyFont="1" applyFill="1" applyBorder="1" applyAlignment="1">
      <alignment horizontal="center" vertical="top"/>
    </xf>
    <xf numFmtId="167" fontId="44" fillId="3" borderId="31" xfId="4" applyNumberFormat="1" applyFont="1" applyFill="1" applyBorder="1" applyAlignment="1">
      <alignment horizontal="center" vertical="top"/>
    </xf>
    <xf numFmtId="167" fontId="41" fillId="3" borderId="4" xfId="4" applyNumberFormat="1" applyFont="1" applyFill="1" applyBorder="1" applyAlignment="1">
      <alignment horizontal="center" vertical="top"/>
    </xf>
    <xf numFmtId="167" fontId="41" fillId="3" borderId="16" xfId="4" applyNumberFormat="1" applyFont="1" applyFill="1" applyBorder="1" applyAlignment="1">
      <alignment horizontal="center" vertical="top"/>
    </xf>
    <xf numFmtId="167" fontId="41" fillId="3" borderId="19" xfId="4" applyNumberFormat="1" applyFont="1" applyFill="1" applyBorder="1" applyAlignment="1">
      <alignment horizontal="center" vertical="top"/>
    </xf>
    <xf numFmtId="167" fontId="41" fillId="3" borderId="50" xfId="4" applyNumberFormat="1" applyFont="1" applyFill="1" applyBorder="1" applyAlignment="1">
      <alignment horizontal="center" vertical="top"/>
    </xf>
    <xf numFmtId="0" fontId="44" fillId="3" borderId="12"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3" borderId="16"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6" xfId="0" applyFont="1" applyFill="1" applyBorder="1" applyAlignment="1">
      <alignment horizontal="center" vertical="center" wrapText="1"/>
    </xf>
    <xf numFmtId="0" fontId="44" fillId="3" borderId="5" xfId="0" applyFont="1" applyFill="1" applyBorder="1" applyAlignment="1">
      <alignment horizontal="center" vertical="center"/>
    </xf>
    <xf numFmtId="0" fontId="44" fillId="3" borderId="20" xfId="0" applyFont="1" applyFill="1" applyBorder="1" applyAlignment="1">
      <alignment horizontal="center" vertical="center"/>
    </xf>
    <xf numFmtId="0" fontId="41" fillId="3" borderId="0" xfId="0" applyFont="1" applyFill="1" applyBorder="1" applyAlignment="1">
      <alignment horizontal="left" vertical="top" wrapText="1"/>
    </xf>
    <xf numFmtId="0" fontId="41" fillId="3" borderId="5" xfId="0" applyFont="1" applyFill="1" applyBorder="1" applyAlignment="1">
      <alignment horizontal="center" vertical="top"/>
    </xf>
    <xf numFmtId="0" fontId="41" fillId="3" borderId="20" xfId="0" applyFont="1" applyFill="1" applyBorder="1" applyAlignment="1">
      <alignment horizontal="center" vertical="top"/>
    </xf>
    <xf numFmtId="0" fontId="41" fillId="3" borderId="3" xfId="0" applyFont="1" applyFill="1" applyBorder="1" applyAlignment="1">
      <alignment horizontal="center" vertical="top"/>
    </xf>
    <xf numFmtId="0" fontId="41" fillId="3" borderId="28" xfId="0" applyFont="1" applyFill="1" applyBorder="1" applyAlignment="1">
      <alignment horizontal="center" vertical="top"/>
    </xf>
    <xf numFmtId="0" fontId="44" fillId="3" borderId="17" xfId="0" applyFont="1" applyFill="1" applyBorder="1" applyAlignment="1">
      <alignment horizontal="center" vertical="center" wrapText="1"/>
    </xf>
    <xf numFmtId="0" fontId="41" fillId="3" borderId="0" xfId="0" applyFont="1" applyFill="1" applyBorder="1" applyAlignment="1">
      <alignment horizontal="left" vertical="center" wrapText="1"/>
    </xf>
    <xf numFmtId="0" fontId="41" fillId="3" borderId="12" xfId="0" applyFont="1" applyFill="1" applyBorder="1" applyAlignment="1">
      <alignment horizontal="center"/>
    </xf>
    <xf numFmtId="9" fontId="44" fillId="3" borderId="12" xfId="0" applyNumberFormat="1" applyFont="1" applyFill="1" applyBorder="1" applyAlignment="1">
      <alignment horizontal="center" vertical="center"/>
    </xf>
    <xf numFmtId="9" fontId="44" fillId="3" borderId="4" xfId="0" applyNumberFormat="1" applyFont="1" applyFill="1" applyBorder="1" applyAlignment="1">
      <alignment horizontal="center" vertical="center"/>
    </xf>
    <xf numFmtId="9" fontId="44" fillId="3" borderId="16" xfId="0" applyNumberFormat="1" applyFont="1" applyFill="1" applyBorder="1" applyAlignment="1">
      <alignment horizontal="center" vertical="center"/>
    </xf>
    <xf numFmtId="0" fontId="41" fillId="3" borderId="0" xfId="0" applyFont="1" applyFill="1" applyBorder="1" applyAlignment="1">
      <alignment horizontal="center" vertical="center" wrapText="1"/>
    </xf>
    <xf numFmtId="0" fontId="21" fillId="47" borderId="17" xfId="2" applyFont="1" applyFill="1" applyBorder="1" applyAlignment="1" applyProtection="1">
      <alignment horizontal="center" vertical="center"/>
    </xf>
    <xf numFmtId="0" fontId="21" fillId="47" borderId="5" xfId="2" applyFont="1" applyFill="1" applyBorder="1" applyAlignment="1" applyProtection="1">
      <alignment horizontal="center" vertical="center"/>
    </xf>
    <xf numFmtId="0" fontId="21" fillId="47" borderId="20" xfId="2" applyFont="1" applyFill="1" applyBorder="1" applyAlignment="1" applyProtection="1">
      <alignment horizontal="center" vertical="center"/>
    </xf>
    <xf numFmtId="0" fontId="21" fillId="47" borderId="14" xfId="2" applyFont="1" applyFill="1" applyBorder="1" applyAlignment="1" applyProtection="1">
      <alignment horizontal="center" vertical="center"/>
    </xf>
    <xf numFmtId="0" fontId="21" fillId="47" borderId="0" xfId="2" applyFont="1" applyFill="1" applyBorder="1" applyAlignment="1" applyProtection="1">
      <alignment horizontal="center" vertical="center"/>
    </xf>
    <xf numFmtId="0" fontId="21" fillId="47" borderId="25" xfId="2" applyFont="1" applyFill="1" applyBorder="1" applyAlignment="1" applyProtection="1">
      <alignment horizontal="center" vertical="center"/>
    </xf>
    <xf numFmtId="0" fontId="21" fillId="47" borderId="15" xfId="2" applyFont="1" applyFill="1" applyBorder="1" applyAlignment="1" applyProtection="1">
      <alignment horizontal="center" vertical="center"/>
    </xf>
    <xf numFmtId="0" fontId="21" fillId="47" borderId="3" xfId="2" applyFont="1" applyFill="1" applyBorder="1" applyAlignment="1" applyProtection="1">
      <alignment horizontal="center" vertical="center"/>
    </xf>
    <xf numFmtId="0" fontId="21" fillId="47" borderId="28" xfId="2" applyFont="1" applyFill="1" applyBorder="1" applyAlignment="1" applyProtection="1">
      <alignment horizontal="center" vertical="center"/>
    </xf>
    <xf numFmtId="0" fontId="21" fillId="47" borderId="12" xfId="2" applyFont="1" applyFill="1" applyBorder="1" applyAlignment="1" applyProtection="1">
      <alignment horizontal="center" vertical="center"/>
    </xf>
    <xf numFmtId="0" fontId="21" fillId="47" borderId="4" xfId="2" applyFont="1" applyFill="1" applyBorder="1" applyAlignment="1" applyProtection="1">
      <alignment horizontal="center" vertical="center"/>
    </xf>
    <xf numFmtId="0" fontId="21" fillId="47" borderId="16" xfId="2" applyFont="1" applyFill="1" applyBorder="1" applyAlignment="1" applyProtection="1">
      <alignment horizontal="center" vertical="center"/>
    </xf>
    <xf numFmtId="0" fontId="21" fillId="47" borderId="12" xfId="2" applyFont="1" applyFill="1" applyBorder="1" applyAlignment="1" applyProtection="1">
      <alignment horizontal="center" vertical="center" wrapText="1"/>
    </xf>
    <xf numFmtId="0" fontId="21" fillId="47" borderId="4" xfId="2" applyFont="1" applyFill="1" applyBorder="1" applyAlignment="1" applyProtection="1">
      <alignment horizontal="center" vertical="center" wrapText="1"/>
    </xf>
    <xf numFmtId="0" fontId="21" fillId="47" borderId="16" xfId="2" applyFont="1" applyFill="1" applyBorder="1" applyAlignment="1" applyProtection="1">
      <alignment horizontal="center" vertical="center" wrapText="1"/>
    </xf>
    <xf numFmtId="0" fontId="20" fillId="47" borderId="12" xfId="2" applyFont="1" applyFill="1" applyBorder="1" applyAlignment="1" applyProtection="1">
      <alignment horizontal="left" vertical="center"/>
    </xf>
    <xf numFmtId="0" fontId="20" fillId="47" borderId="4" xfId="2" applyFont="1" applyFill="1" applyBorder="1" applyAlignment="1" applyProtection="1">
      <alignment horizontal="left" vertical="center"/>
    </xf>
    <xf numFmtId="0" fontId="20" fillId="47" borderId="16" xfId="2" applyFont="1" applyFill="1" applyBorder="1" applyAlignment="1" applyProtection="1">
      <alignment horizontal="left" vertical="center"/>
    </xf>
    <xf numFmtId="4" fontId="19" fillId="48" borderId="12" xfId="2" applyNumberFormat="1" applyFont="1" applyFill="1" applyBorder="1" applyAlignment="1" applyProtection="1">
      <alignment horizontal="left" vertical="center"/>
    </xf>
    <xf numFmtId="4" fontId="19" fillId="48" borderId="16" xfId="2" applyNumberFormat="1" applyFont="1" applyFill="1" applyBorder="1" applyAlignment="1" applyProtection="1">
      <alignment horizontal="left" vertical="center"/>
    </xf>
    <xf numFmtId="0" fontId="21" fillId="47" borderId="12" xfId="2" applyFont="1" applyFill="1" applyBorder="1" applyAlignment="1" applyProtection="1">
      <alignment horizontal="left" vertical="center"/>
    </xf>
    <xf numFmtId="0" fontId="21" fillId="47" borderId="4" xfId="2" applyFont="1" applyFill="1" applyBorder="1" applyAlignment="1" applyProtection="1">
      <alignment horizontal="left" vertical="center"/>
    </xf>
    <xf numFmtId="0" fontId="21" fillId="47" borderId="16" xfId="2" applyFont="1" applyFill="1" applyBorder="1" applyAlignment="1" applyProtection="1">
      <alignment horizontal="left" vertical="center"/>
    </xf>
  </cellXfs>
  <cellStyles count="670">
    <cellStyle name="20% - Énfasis1" xfId="646" builtinId="30" customBuiltin="1"/>
    <cellStyle name="20% - Énfasis2" xfId="650" builtinId="34" customBuiltin="1"/>
    <cellStyle name="20% - Énfasis3" xfId="654" builtinId="38" customBuiltin="1"/>
    <cellStyle name="20% - Énfasis4" xfId="658" builtinId="42" customBuiltin="1"/>
    <cellStyle name="20% - Énfasis5" xfId="662" builtinId="46" customBuiltin="1"/>
    <cellStyle name="20% - Énfasis6" xfId="666" builtinId="50" customBuiltin="1"/>
    <cellStyle name="40% - Énfasis1" xfId="647" builtinId="31" customBuiltin="1"/>
    <cellStyle name="40% - Énfasis2" xfId="651" builtinId="35" customBuiltin="1"/>
    <cellStyle name="40% - Énfasis3" xfId="655" builtinId="39" customBuiltin="1"/>
    <cellStyle name="40% - Énfasis4" xfId="659" builtinId="43" customBuiltin="1"/>
    <cellStyle name="40% - Énfasis5" xfId="663" builtinId="47" customBuiltin="1"/>
    <cellStyle name="40% - Énfasis6" xfId="667" builtinId="51" customBuiltin="1"/>
    <cellStyle name="60% - Énfasis1" xfId="648" builtinId="32" customBuiltin="1"/>
    <cellStyle name="60% - Énfasis2" xfId="652" builtinId="36" customBuiltin="1"/>
    <cellStyle name="60% - Énfasis3" xfId="656" builtinId="40" customBuiltin="1"/>
    <cellStyle name="60% - Énfasis4" xfId="660" builtinId="44" customBuiltin="1"/>
    <cellStyle name="60% - Énfasis5" xfId="664" builtinId="48" customBuiltin="1"/>
    <cellStyle name="60% - Énfasis6" xfId="668" builtinId="52" customBuiltin="1"/>
    <cellStyle name="Bueno" xfId="633" builtinId="26" customBuiltin="1"/>
    <cellStyle name="Cálculo" xfId="638" builtinId="22" customBuiltin="1"/>
    <cellStyle name="Celda de comprobación" xfId="640" builtinId="23" customBuiltin="1"/>
    <cellStyle name="Celda vinculada" xfId="639" builtinId="24" customBuiltin="1"/>
    <cellStyle name="Encabezado 1" xfId="629" builtinId="16" customBuiltin="1"/>
    <cellStyle name="Encabezado 4" xfId="632" builtinId="19" customBuiltin="1"/>
    <cellStyle name="Énfasis1" xfId="645" builtinId="29" customBuiltin="1"/>
    <cellStyle name="Énfasis2" xfId="649" builtinId="33" customBuiltin="1"/>
    <cellStyle name="Énfasis3" xfId="653" builtinId="37" customBuiltin="1"/>
    <cellStyle name="Énfasis4" xfId="657" builtinId="41" customBuiltin="1"/>
    <cellStyle name="Énfasis5" xfId="661" builtinId="45" customBuiltin="1"/>
    <cellStyle name="Énfasis6" xfId="665" builtinId="49" customBuiltin="1"/>
    <cellStyle name="Entrada" xfId="636" builtinId="20" customBuiltin="1"/>
    <cellStyle name="Hipervínculo" xfId="5" builtinId="8"/>
    <cellStyle name="Incorrecto" xfId="634" builtinId="27" customBuiltin="1"/>
    <cellStyle name="Millares" xfId="4" builtinId="3"/>
    <cellStyle name="Millares 2" xfId="7"/>
    <cellStyle name="Millares 2 2" xfId="624"/>
    <cellStyle name="Millares 3" xfId="6"/>
    <cellStyle name="Neutral" xfId="635" builtinId="28" customBuiltin="1"/>
    <cellStyle name="Normal" xfId="0" builtinId="0"/>
    <cellStyle name="Normal 10" xfId="15"/>
    <cellStyle name="Normal 10 10" xfId="16"/>
    <cellStyle name="Normal 10 11" xfId="17"/>
    <cellStyle name="Normal 10 12" xfId="18"/>
    <cellStyle name="Normal 10 13" xfId="19"/>
    <cellStyle name="Normal 10 14" xfId="20"/>
    <cellStyle name="Normal 10 15" xfId="21"/>
    <cellStyle name="Normal 10 16" xfId="22"/>
    <cellStyle name="Normal 10 17" xfId="23"/>
    <cellStyle name="Normal 10 18" xfId="24"/>
    <cellStyle name="Normal 10 19" xfId="25"/>
    <cellStyle name="Normal 10 2" xfId="26"/>
    <cellStyle name="Normal 10 20" xfId="27"/>
    <cellStyle name="Normal 10 3" xfId="28"/>
    <cellStyle name="Normal 10 4" xfId="29"/>
    <cellStyle name="Normal 10 5" xfId="30"/>
    <cellStyle name="Normal 10 6" xfId="31"/>
    <cellStyle name="Normal 10 7" xfId="32"/>
    <cellStyle name="Normal 10 8" xfId="33"/>
    <cellStyle name="Normal 10 9" xfId="34"/>
    <cellStyle name="Normal 11" xfId="35"/>
    <cellStyle name="Normal 11 10" xfId="36"/>
    <cellStyle name="Normal 11 11" xfId="37"/>
    <cellStyle name="Normal 11 12" xfId="38"/>
    <cellStyle name="Normal 11 13" xfId="39"/>
    <cellStyle name="Normal 11 14" xfId="40"/>
    <cellStyle name="Normal 11 15" xfId="41"/>
    <cellStyle name="Normal 11 16" xfId="42"/>
    <cellStyle name="Normal 11 17" xfId="43"/>
    <cellStyle name="Normal 11 18" xfId="44"/>
    <cellStyle name="Normal 11 19" xfId="45"/>
    <cellStyle name="Normal 11 2" xfId="46"/>
    <cellStyle name="Normal 11 20" xfId="47"/>
    <cellStyle name="Normal 11 3" xfId="48"/>
    <cellStyle name="Normal 11 4" xfId="49"/>
    <cellStyle name="Normal 11 5" xfId="50"/>
    <cellStyle name="Normal 11 6" xfId="51"/>
    <cellStyle name="Normal 11 7" xfId="52"/>
    <cellStyle name="Normal 11 8" xfId="53"/>
    <cellStyle name="Normal 11 9" xfId="54"/>
    <cellStyle name="Normal 12" xfId="55"/>
    <cellStyle name="Normal 12 10" xfId="56"/>
    <cellStyle name="Normal 12 11" xfId="57"/>
    <cellStyle name="Normal 12 12" xfId="58"/>
    <cellStyle name="Normal 12 13" xfId="59"/>
    <cellStyle name="Normal 12 14" xfId="60"/>
    <cellStyle name="Normal 12 15" xfId="61"/>
    <cellStyle name="Normal 12 16" xfId="62"/>
    <cellStyle name="Normal 12 17" xfId="63"/>
    <cellStyle name="Normal 12 18" xfId="64"/>
    <cellStyle name="Normal 12 19" xfId="65"/>
    <cellStyle name="Normal 12 2" xfId="66"/>
    <cellStyle name="Normal 12 20" xfId="67"/>
    <cellStyle name="Normal 12 3" xfId="68"/>
    <cellStyle name="Normal 12 4" xfId="69"/>
    <cellStyle name="Normal 12 5" xfId="70"/>
    <cellStyle name="Normal 12 6" xfId="71"/>
    <cellStyle name="Normal 12 7" xfId="72"/>
    <cellStyle name="Normal 12 8" xfId="73"/>
    <cellStyle name="Normal 12 9" xfId="74"/>
    <cellStyle name="Normal 13" xfId="669"/>
    <cellStyle name="Normal 15" xfId="75"/>
    <cellStyle name="Normal 15 10" xfId="76"/>
    <cellStyle name="Normal 15 11" xfId="77"/>
    <cellStyle name="Normal 15 12" xfId="78"/>
    <cellStyle name="Normal 15 13" xfId="79"/>
    <cellStyle name="Normal 15 14" xfId="80"/>
    <cellStyle name="Normal 15 15" xfId="81"/>
    <cellStyle name="Normal 15 16" xfId="82"/>
    <cellStyle name="Normal 15 17" xfId="83"/>
    <cellStyle name="Normal 15 18" xfId="84"/>
    <cellStyle name="Normal 15 19" xfId="85"/>
    <cellStyle name="Normal 15 2" xfId="86"/>
    <cellStyle name="Normal 15 20" xfId="87"/>
    <cellStyle name="Normal 15 3" xfId="88"/>
    <cellStyle name="Normal 15 4" xfId="89"/>
    <cellStyle name="Normal 15 5" xfId="90"/>
    <cellStyle name="Normal 15 6" xfId="91"/>
    <cellStyle name="Normal 15 7" xfId="92"/>
    <cellStyle name="Normal 15 8" xfId="93"/>
    <cellStyle name="Normal 15 9" xfId="94"/>
    <cellStyle name="Normal 16" xfId="95"/>
    <cellStyle name="Normal 16 10" xfId="96"/>
    <cellStyle name="Normal 16 11" xfId="97"/>
    <cellStyle name="Normal 16 12" xfId="98"/>
    <cellStyle name="Normal 16 13" xfId="99"/>
    <cellStyle name="Normal 16 14" xfId="100"/>
    <cellStyle name="Normal 16 15" xfId="101"/>
    <cellStyle name="Normal 16 16" xfId="102"/>
    <cellStyle name="Normal 16 17" xfId="103"/>
    <cellStyle name="Normal 16 18" xfId="104"/>
    <cellStyle name="Normal 16 19" xfId="105"/>
    <cellStyle name="Normal 16 2" xfId="106"/>
    <cellStyle name="Normal 16 20" xfId="107"/>
    <cellStyle name="Normal 16 3" xfId="108"/>
    <cellStyle name="Normal 16 4" xfId="109"/>
    <cellStyle name="Normal 16 5" xfId="110"/>
    <cellStyle name="Normal 16 6" xfId="111"/>
    <cellStyle name="Normal 16 7" xfId="112"/>
    <cellStyle name="Normal 16 8" xfId="113"/>
    <cellStyle name="Normal 16 9" xfId="114"/>
    <cellStyle name="Normal 18" xfId="115"/>
    <cellStyle name="Normal 18 10" xfId="116"/>
    <cellStyle name="Normal 18 11" xfId="117"/>
    <cellStyle name="Normal 18 12" xfId="118"/>
    <cellStyle name="Normal 18 13" xfId="119"/>
    <cellStyle name="Normal 18 14" xfId="120"/>
    <cellStyle name="Normal 18 15" xfId="121"/>
    <cellStyle name="Normal 18 16" xfId="122"/>
    <cellStyle name="Normal 18 17" xfId="123"/>
    <cellStyle name="Normal 18 18" xfId="124"/>
    <cellStyle name="Normal 18 19" xfId="125"/>
    <cellStyle name="Normal 18 2" xfId="126"/>
    <cellStyle name="Normal 18 20" xfId="127"/>
    <cellStyle name="Normal 18 3" xfId="128"/>
    <cellStyle name="Normal 18 4" xfId="129"/>
    <cellStyle name="Normal 18 5" xfId="130"/>
    <cellStyle name="Normal 18 6" xfId="131"/>
    <cellStyle name="Normal 18 7" xfId="132"/>
    <cellStyle name="Normal 18 8" xfId="133"/>
    <cellStyle name="Normal 18 9" xfId="134"/>
    <cellStyle name="Normal 19" xfId="135"/>
    <cellStyle name="Normal 19 10" xfId="136"/>
    <cellStyle name="Normal 19 11" xfId="137"/>
    <cellStyle name="Normal 19 12" xfId="138"/>
    <cellStyle name="Normal 19 13" xfId="139"/>
    <cellStyle name="Normal 19 14" xfId="140"/>
    <cellStyle name="Normal 19 15" xfId="141"/>
    <cellStyle name="Normal 19 16" xfId="142"/>
    <cellStyle name="Normal 19 17" xfId="143"/>
    <cellStyle name="Normal 19 18" xfId="144"/>
    <cellStyle name="Normal 19 19" xfId="145"/>
    <cellStyle name="Normal 19 2" xfId="146"/>
    <cellStyle name="Normal 19 20" xfId="147"/>
    <cellStyle name="Normal 19 3" xfId="148"/>
    <cellStyle name="Normal 19 4" xfId="149"/>
    <cellStyle name="Normal 19 5" xfId="150"/>
    <cellStyle name="Normal 19 6" xfId="151"/>
    <cellStyle name="Normal 19 7" xfId="152"/>
    <cellStyle name="Normal 19 8" xfId="153"/>
    <cellStyle name="Normal 19 9" xfId="154"/>
    <cellStyle name="Normal 2" xfId="2"/>
    <cellStyle name="Normal 2 10" xfId="155"/>
    <cellStyle name="Normal 2 10 10" xfId="156"/>
    <cellStyle name="Normal 2 10 11" xfId="157"/>
    <cellStyle name="Normal 2 10 12" xfId="158"/>
    <cellStyle name="Normal 2 10 13" xfId="159"/>
    <cellStyle name="Normal 2 10 14" xfId="160"/>
    <cellStyle name="Normal 2 10 15" xfId="161"/>
    <cellStyle name="Normal 2 10 16" xfId="162"/>
    <cellStyle name="Normal 2 10 17" xfId="163"/>
    <cellStyle name="Normal 2 10 18" xfId="164"/>
    <cellStyle name="Normal 2 10 19" xfId="165"/>
    <cellStyle name="Normal 2 10 2" xfId="166"/>
    <cellStyle name="Normal 2 10 20" xfId="167"/>
    <cellStyle name="Normal 2 10 3" xfId="168"/>
    <cellStyle name="Normal 2 10 4" xfId="169"/>
    <cellStyle name="Normal 2 10 5" xfId="170"/>
    <cellStyle name="Normal 2 10 6" xfId="171"/>
    <cellStyle name="Normal 2 10 7" xfId="172"/>
    <cellStyle name="Normal 2 10 8" xfId="173"/>
    <cellStyle name="Normal 2 10 9" xfId="174"/>
    <cellStyle name="Normal 2 11" xfId="175"/>
    <cellStyle name="Normal 2 11 10" xfId="176"/>
    <cellStyle name="Normal 2 11 11" xfId="177"/>
    <cellStyle name="Normal 2 11 12" xfId="178"/>
    <cellStyle name="Normal 2 11 13" xfId="179"/>
    <cellStyle name="Normal 2 11 14" xfId="180"/>
    <cellStyle name="Normal 2 11 15" xfId="181"/>
    <cellStyle name="Normal 2 11 16" xfId="182"/>
    <cellStyle name="Normal 2 11 17" xfId="183"/>
    <cellStyle name="Normal 2 11 18" xfId="184"/>
    <cellStyle name="Normal 2 11 19" xfId="185"/>
    <cellStyle name="Normal 2 11 2" xfId="186"/>
    <cellStyle name="Normal 2 11 20" xfId="187"/>
    <cellStyle name="Normal 2 11 3" xfId="188"/>
    <cellStyle name="Normal 2 11 4" xfId="189"/>
    <cellStyle name="Normal 2 11 5" xfId="190"/>
    <cellStyle name="Normal 2 11 6" xfId="191"/>
    <cellStyle name="Normal 2 11 7" xfId="192"/>
    <cellStyle name="Normal 2 11 8" xfId="193"/>
    <cellStyle name="Normal 2 11 9" xfId="194"/>
    <cellStyle name="Normal 2 12" xfId="195"/>
    <cellStyle name="Normal 2 12 10" xfId="196"/>
    <cellStyle name="Normal 2 12 11" xfId="197"/>
    <cellStyle name="Normal 2 12 12" xfId="198"/>
    <cellStyle name="Normal 2 12 13" xfId="199"/>
    <cellStyle name="Normal 2 12 14" xfId="200"/>
    <cellStyle name="Normal 2 12 15" xfId="201"/>
    <cellStyle name="Normal 2 12 16" xfId="202"/>
    <cellStyle name="Normal 2 12 17" xfId="203"/>
    <cellStyle name="Normal 2 12 18" xfId="204"/>
    <cellStyle name="Normal 2 12 19" xfId="205"/>
    <cellStyle name="Normal 2 12 2" xfId="206"/>
    <cellStyle name="Normal 2 12 20" xfId="207"/>
    <cellStyle name="Normal 2 12 3" xfId="208"/>
    <cellStyle name="Normal 2 12 4" xfId="209"/>
    <cellStyle name="Normal 2 12 5" xfId="210"/>
    <cellStyle name="Normal 2 12 6" xfId="211"/>
    <cellStyle name="Normal 2 12 7" xfId="212"/>
    <cellStyle name="Normal 2 12 8" xfId="213"/>
    <cellStyle name="Normal 2 12 9" xfId="214"/>
    <cellStyle name="Normal 2 13" xfId="215"/>
    <cellStyle name="Normal 2 13 10" xfId="216"/>
    <cellStyle name="Normal 2 13 11" xfId="217"/>
    <cellStyle name="Normal 2 13 12" xfId="218"/>
    <cellStyle name="Normal 2 13 13" xfId="219"/>
    <cellStyle name="Normal 2 13 14" xfId="220"/>
    <cellStyle name="Normal 2 13 15" xfId="221"/>
    <cellStyle name="Normal 2 13 16" xfId="222"/>
    <cellStyle name="Normal 2 13 17" xfId="223"/>
    <cellStyle name="Normal 2 13 18" xfId="224"/>
    <cellStyle name="Normal 2 13 19" xfId="225"/>
    <cellStyle name="Normal 2 13 2" xfId="226"/>
    <cellStyle name="Normal 2 13 20" xfId="227"/>
    <cellStyle name="Normal 2 13 3" xfId="228"/>
    <cellStyle name="Normal 2 13 4" xfId="229"/>
    <cellStyle name="Normal 2 13 5" xfId="230"/>
    <cellStyle name="Normal 2 13 6" xfId="231"/>
    <cellStyle name="Normal 2 13 7" xfId="232"/>
    <cellStyle name="Normal 2 13 8" xfId="233"/>
    <cellStyle name="Normal 2 13 9" xfId="234"/>
    <cellStyle name="Normal 2 14" xfId="235"/>
    <cellStyle name="Normal 2 14 10" xfId="236"/>
    <cellStyle name="Normal 2 14 11" xfId="237"/>
    <cellStyle name="Normal 2 14 12" xfId="238"/>
    <cellStyle name="Normal 2 14 13" xfId="239"/>
    <cellStyle name="Normal 2 14 14" xfId="240"/>
    <cellStyle name="Normal 2 14 15" xfId="241"/>
    <cellStyle name="Normal 2 14 16" xfId="242"/>
    <cellStyle name="Normal 2 14 17" xfId="243"/>
    <cellStyle name="Normal 2 14 18" xfId="244"/>
    <cellStyle name="Normal 2 14 19" xfId="245"/>
    <cellStyle name="Normal 2 14 2" xfId="246"/>
    <cellStyle name="Normal 2 14 20" xfId="247"/>
    <cellStyle name="Normal 2 14 3" xfId="248"/>
    <cellStyle name="Normal 2 14 4" xfId="249"/>
    <cellStyle name="Normal 2 14 5" xfId="250"/>
    <cellStyle name="Normal 2 14 6" xfId="251"/>
    <cellStyle name="Normal 2 14 7" xfId="252"/>
    <cellStyle name="Normal 2 14 8" xfId="253"/>
    <cellStyle name="Normal 2 14 9" xfId="254"/>
    <cellStyle name="Normal 2 15" xfId="255"/>
    <cellStyle name="Normal 2 15 10" xfId="256"/>
    <cellStyle name="Normal 2 15 11" xfId="257"/>
    <cellStyle name="Normal 2 15 12" xfId="258"/>
    <cellStyle name="Normal 2 15 13" xfId="259"/>
    <cellStyle name="Normal 2 15 14" xfId="260"/>
    <cellStyle name="Normal 2 15 15" xfId="261"/>
    <cellStyle name="Normal 2 15 16" xfId="262"/>
    <cellStyle name="Normal 2 15 17" xfId="263"/>
    <cellStyle name="Normal 2 15 18" xfId="264"/>
    <cellStyle name="Normal 2 15 19" xfId="265"/>
    <cellStyle name="Normal 2 15 2" xfId="266"/>
    <cellStyle name="Normal 2 15 20" xfId="267"/>
    <cellStyle name="Normal 2 15 3" xfId="268"/>
    <cellStyle name="Normal 2 15 4" xfId="269"/>
    <cellStyle name="Normal 2 15 5" xfId="270"/>
    <cellStyle name="Normal 2 15 6" xfId="271"/>
    <cellStyle name="Normal 2 15 7" xfId="272"/>
    <cellStyle name="Normal 2 15 8" xfId="273"/>
    <cellStyle name="Normal 2 15 9" xfId="274"/>
    <cellStyle name="Normal 2 16" xfId="275"/>
    <cellStyle name="Normal 2 16 10" xfId="276"/>
    <cellStyle name="Normal 2 16 11" xfId="277"/>
    <cellStyle name="Normal 2 16 12" xfId="278"/>
    <cellStyle name="Normal 2 16 13" xfId="279"/>
    <cellStyle name="Normal 2 16 14" xfId="280"/>
    <cellStyle name="Normal 2 16 15" xfId="281"/>
    <cellStyle name="Normal 2 16 16" xfId="282"/>
    <cellStyle name="Normal 2 16 17" xfId="283"/>
    <cellStyle name="Normal 2 16 18" xfId="284"/>
    <cellStyle name="Normal 2 16 19" xfId="285"/>
    <cellStyle name="Normal 2 16 2" xfId="286"/>
    <cellStyle name="Normal 2 16 20" xfId="287"/>
    <cellStyle name="Normal 2 16 3" xfId="288"/>
    <cellStyle name="Normal 2 16 4" xfId="289"/>
    <cellStyle name="Normal 2 16 5" xfId="290"/>
    <cellStyle name="Normal 2 16 6" xfId="291"/>
    <cellStyle name="Normal 2 16 7" xfId="292"/>
    <cellStyle name="Normal 2 16 8" xfId="293"/>
    <cellStyle name="Normal 2 16 9" xfId="294"/>
    <cellStyle name="Normal 2 17" xfId="295"/>
    <cellStyle name="Normal 2 17 10" xfId="296"/>
    <cellStyle name="Normal 2 17 11" xfId="297"/>
    <cellStyle name="Normal 2 17 12" xfId="298"/>
    <cellStyle name="Normal 2 17 13" xfId="299"/>
    <cellStyle name="Normal 2 17 14" xfId="300"/>
    <cellStyle name="Normal 2 17 15" xfId="301"/>
    <cellStyle name="Normal 2 17 16" xfId="302"/>
    <cellStyle name="Normal 2 17 17" xfId="303"/>
    <cellStyle name="Normal 2 17 18" xfId="304"/>
    <cellStyle name="Normal 2 17 19" xfId="305"/>
    <cellStyle name="Normal 2 17 2" xfId="306"/>
    <cellStyle name="Normal 2 17 20" xfId="307"/>
    <cellStyle name="Normal 2 17 3" xfId="308"/>
    <cellStyle name="Normal 2 17 4" xfId="309"/>
    <cellStyle name="Normal 2 17 5" xfId="310"/>
    <cellStyle name="Normal 2 17 6" xfId="311"/>
    <cellStyle name="Normal 2 17 7" xfId="312"/>
    <cellStyle name="Normal 2 17 8" xfId="313"/>
    <cellStyle name="Normal 2 17 9" xfId="314"/>
    <cellStyle name="Normal 2 18" xfId="315"/>
    <cellStyle name="Normal 2 19" xfId="316"/>
    <cellStyle name="Normal 2 2" xfId="3"/>
    <cellStyle name="Normal 2 2 10" xfId="317"/>
    <cellStyle name="Normal 2 2 11" xfId="318"/>
    <cellStyle name="Normal 2 2 12" xfId="319"/>
    <cellStyle name="Normal 2 2 13" xfId="320"/>
    <cellStyle name="Normal 2 2 14" xfId="321"/>
    <cellStyle name="Normal 2 2 15" xfId="322"/>
    <cellStyle name="Normal 2 2 16" xfId="323"/>
    <cellStyle name="Normal 2 2 17" xfId="324"/>
    <cellStyle name="Normal 2 2 18" xfId="325"/>
    <cellStyle name="Normal 2 2 19" xfId="326"/>
    <cellStyle name="Normal 2 2 2" xfId="327"/>
    <cellStyle name="Normal 2 2 20" xfId="328"/>
    <cellStyle name="Normal 2 2 21" xfId="329"/>
    <cellStyle name="Normal 2 2 21 2" xfId="330"/>
    <cellStyle name="Normal 2 2 3" xfId="331"/>
    <cellStyle name="Normal 2 2 4" xfId="332"/>
    <cellStyle name="Normal 2 2 5" xfId="333"/>
    <cellStyle name="Normal 2 2 6" xfId="334"/>
    <cellStyle name="Normal 2 2 7" xfId="335"/>
    <cellStyle name="Normal 2 2 8" xfId="336"/>
    <cellStyle name="Normal 2 2 9" xfId="337"/>
    <cellStyle name="Normal 2 20" xfId="338"/>
    <cellStyle name="Normal 2 21" xfId="339"/>
    <cellStyle name="Normal 2 22" xfId="340"/>
    <cellStyle name="Normal 2 23" xfId="341"/>
    <cellStyle name="Normal 2 24" xfId="342"/>
    <cellStyle name="Normal 2 25" xfId="343"/>
    <cellStyle name="Normal 2 26" xfId="344"/>
    <cellStyle name="Normal 2 27" xfId="345"/>
    <cellStyle name="Normal 2 28" xfId="346"/>
    <cellStyle name="Normal 2 29" xfId="347"/>
    <cellStyle name="Normal 2 3" xfId="348"/>
    <cellStyle name="Normal 2 3 10" xfId="349"/>
    <cellStyle name="Normal 2 3 11" xfId="350"/>
    <cellStyle name="Normal 2 3 12" xfId="351"/>
    <cellStyle name="Normal 2 3 13" xfId="352"/>
    <cellStyle name="Normal 2 3 14" xfId="353"/>
    <cellStyle name="Normal 2 3 15" xfId="354"/>
    <cellStyle name="Normal 2 3 16" xfId="355"/>
    <cellStyle name="Normal 2 3 17" xfId="356"/>
    <cellStyle name="Normal 2 3 18" xfId="357"/>
    <cellStyle name="Normal 2 3 19" xfId="358"/>
    <cellStyle name="Normal 2 3 2" xfId="359"/>
    <cellStyle name="Normal 2 3 20" xfId="360"/>
    <cellStyle name="Normal 2 3 3" xfId="361"/>
    <cellStyle name="Normal 2 3 4" xfId="362"/>
    <cellStyle name="Normal 2 3 5" xfId="363"/>
    <cellStyle name="Normal 2 3 6" xfId="364"/>
    <cellStyle name="Normal 2 3 7" xfId="365"/>
    <cellStyle name="Normal 2 3 8" xfId="366"/>
    <cellStyle name="Normal 2 3 9" xfId="367"/>
    <cellStyle name="Normal 2 30" xfId="368"/>
    <cellStyle name="Normal 2 31" xfId="369"/>
    <cellStyle name="Normal 2 32" xfId="370"/>
    <cellStyle name="Normal 2 33" xfId="371"/>
    <cellStyle name="Normal 2 34" xfId="372"/>
    <cellStyle name="Normal 2 35" xfId="373"/>
    <cellStyle name="Normal 2 36" xfId="374"/>
    <cellStyle name="Normal 2 37" xfId="375"/>
    <cellStyle name="Normal 2 38" xfId="376"/>
    <cellStyle name="Normal 2 38 2" xfId="377"/>
    <cellStyle name="Normal 2 39" xfId="378"/>
    <cellStyle name="Normal 2 4" xfId="379"/>
    <cellStyle name="Normal 2 4 10" xfId="380"/>
    <cellStyle name="Normal 2 4 11" xfId="381"/>
    <cellStyle name="Normal 2 4 12" xfId="382"/>
    <cellStyle name="Normal 2 4 13" xfId="383"/>
    <cellStyle name="Normal 2 4 14" xfId="384"/>
    <cellStyle name="Normal 2 4 15" xfId="385"/>
    <cellStyle name="Normal 2 4 16" xfId="386"/>
    <cellStyle name="Normal 2 4 17" xfId="387"/>
    <cellStyle name="Normal 2 4 18" xfId="388"/>
    <cellStyle name="Normal 2 4 19" xfId="389"/>
    <cellStyle name="Normal 2 4 2" xfId="390"/>
    <cellStyle name="Normal 2 4 20" xfId="391"/>
    <cellStyle name="Normal 2 4 3" xfId="392"/>
    <cellStyle name="Normal 2 4 4" xfId="393"/>
    <cellStyle name="Normal 2 4 5" xfId="394"/>
    <cellStyle name="Normal 2 4 6" xfId="395"/>
    <cellStyle name="Normal 2 4 7" xfId="396"/>
    <cellStyle name="Normal 2 4 8" xfId="397"/>
    <cellStyle name="Normal 2 4 9" xfId="398"/>
    <cellStyle name="Normal 2 40" xfId="623"/>
    <cellStyle name="Normal 2 40 2" xfId="627"/>
    <cellStyle name="Normal 2 5" xfId="399"/>
    <cellStyle name="Normal 2 5 10" xfId="400"/>
    <cellStyle name="Normal 2 5 11" xfId="401"/>
    <cellStyle name="Normal 2 5 12" xfId="402"/>
    <cellStyle name="Normal 2 5 13" xfId="403"/>
    <cellStyle name="Normal 2 5 14" xfId="404"/>
    <cellStyle name="Normal 2 5 15" xfId="405"/>
    <cellStyle name="Normal 2 5 16" xfId="406"/>
    <cellStyle name="Normal 2 5 17" xfId="407"/>
    <cellStyle name="Normal 2 5 18" xfId="408"/>
    <cellStyle name="Normal 2 5 19" xfId="409"/>
    <cellStyle name="Normal 2 5 2" xfId="410"/>
    <cellStyle name="Normal 2 5 20" xfId="411"/>
    <cellStyle name="Normal 2 5 3" xfId="412"/>
    <cellStyle name="Normal 2 5 4" xfId="413"/>
    <cellStyle name="Normal 2 5 5" xfId="414"/>
    <cellStyle name="Normal 2 5 6" xfId="415"/>
    <cellStyle name="Normal 2 5 7" xfId="416"/>
    <cellStyle name="Normal 2 5 8" xfId="417"/>
    <cellStyle name="Normal 2 5 9" xfId="418"/>
    <cellStyle name="Normal 2 6" xfId="419"/>
    <cellStyle name="Normal 2 6 10" xfId="420"/>
    <cellStyle name="Normal 2 6 11" xfId="421"/>
    <cellStyle name="Normal 2 6 12" xfId="422"/>
    <cellStyle name="Normal 2 6 13" xfId="423"/>
    <cellStyle name="Normal 2 6 14" xfId="424"/>
    <cellStyle name="Normal 2 6 15" xfId="425"/>
    <cellStyle name="Normal 2 6 16" xfId="426"/>
    <cellStyle name="Normal 2 6 17" xfId="427"/>
    <cellStyle name="Normal 2 6 18" xfId="428"/>
    <cellStyle name="Normal 2 6 19" xfId="429"/>
    <cellStyle name="Normal 2 6 2" xfId="430"/>
    <cellStyle name="Normal 2 6 20" xfId="431"/>
    <cellStyle name="Normal 2 6 3" xfId="432"/>
    <cellStyle name="Normal 2 6 4" xfId="433"/>
    <cellStyle name="Normal 2 6 5" xfId="434"/>
    <cellStyle name="Normal 2 6 6" xfId="435"/>
    <cellStyle name="Normal 2 6 7" xfId="436"/>
    <cellStyle name="Normal 2 6 8" xfId="437"/>
    <cellStyle name="Normal 2 6 9" xfId="438"/>
    <cellStyle name="Normal 2 7" xfId="439"/>
    <cellStyle name="Normal 2 7 10" xfId="440"/>
    <cellStyle name="Normal 2 7 11" xfId="441"/>
    <cellStyle name="Normal 2 7 12" xfId="442"/>
    <cellStyle name="Normal 2 7 13" xfId="443"/>
    <cellStyle name="Normal 2 7 14" xfId="444"/>
    <cellStyle name="Normal 2 7 15" xfId="445"/>
    <cellStyle name="Normal 2 7 16" xfId="446"/>
    <cellStyle name="Normal 2 7 17" xfId="447"/>
    <cellStyle name="Normal 2 7 18" xfId="448"/>
    <cellStyle name="Normal 2 7 19" xfId="449"/>
    <cellStyle name="Normal 2 7 2" xfId="450"/>
    <cellStyle name="Normal 2 7 20" xfId="451"/>
    <cellStyle name="Normal 2 7 3" xfId="452"/>
    <cellStyle name="Normal 2 7 4" xfId="453"/>
    <cellStyle name="Normal 2 7 5" xfId="454"/>
    <cellStyle name="Normal 2 7 6" xfId="455"/>
    <cellStyle name="Normal 2 7 7" xfId="456"/>
    <cellStyle name="Normal 2 7 8" xfId="457"/>
    <cellStyle name="Normal 2 7 9" xfId="458"/>
    <cellStyle name="Normal 2 8" xfId="459"/>
    <cellStyle name="Normal 2 8 10" xfId="460"/>
    <cellStyle name="Normal 2 8 11" xfId="461"/>
    <cellStyle name="Normal 2 8 12" xfId="462"/>
    <cellStyle name="Normal 2 8 13" xfId="463"/>
    <cellStyle name="Normal 2 8 14" xfId="464"/>
    <cellStyle name="Normal 2 8 15" xfId="465"/>
    <cellStyle name="Normal 2 8 16" xfId="466"/>
    <cellStyle name="Normal 2 8 17" xfId="467"/>
    <cellStyle name="Normal 2 8 18" xfId="468"/>
    <cellStyle name="Normal 2 8 19" xfId="469"/>
    <cellStyle name="Normal 2 8 2" xfId="470"/>
    <cellStyle name="Normal 2 8 20" xfId="471"/>
    <cellStyle name="Normal 2 8 3" xfId="472"/>
    <cellStyle name="Normal 2 8 4" xfId="473"/>
    <cellStyle name="Normal 2 8 5" xfId="474"/>
    <cellStyle name="Normal 2 8 6" xfId="475"/>
    <cellStyle name="Normal 2 8 7" xfId="476"/>
    <cellStyle name="Normal 2 8 8" xfId="477"/>
    <cellStyle name="Normal 2 8 9" xfId="478"/>
    <cellStyle name="Normal 2 9" xfId="479"/>
    <cellStyle name="Normal 2 9 10" xfId="480"/>
    <cellStyle name="Normal 2 9 11" xfId="481"/>
    <cellStyle name="Normal 2 9 12" xfId="482"/>
    <cellStyle name="Normal 2 9 13" xfId="483"/>
    <cellStyle name="Normal 2 9 14" xfId="484"/>
    <cellStyle name="Normal 2 9 15" xfId="485"/>
    <cellStyle name="Normal 2 9 16" xfId="486"/>
    <cellStyle name="Normal 2 9 17" xfId="487"/>
    <cellStyle name="Normal 2 9 18" xfId="488"/>
    <cellStyle name="Normal 2 9 19" xfId="489"/>
    <cellStyle name="Normal 2 9 2" xfId="490"/>
    <cellStyle name="Normal 2 9 20" xfId="491"/>
    <cellStyle name="Normal 2 9 3" xfId="492"/>
    <cellStyle name="Normal 2 9 4" xfId="493"/>
    <cellStyle name="Normal 2 9 5" xfId="494"/>
    <cellStyle name="Normal 2 9 6" xfId="495"/>
    <cellStyle name="Normal 2 9 7" xfId="496"/>
    <cellStyle name="Normal 2 9 8" xfId="497"/>
    <cellStyle name="Normal 2 9 9" xfId="498"/>
    <cellStyle name="Normal 3" xfId="8"/>
    <cellStyle name="Normal 3 2" xfId="499"/>
    <cellStyle name="Normal 3 2 10" xfId="500"/>
    <cellStyle name="Normal 3 2 11" xfId="501"/>
    <cellStyle name="Normal 3 2 12" xfId="502"/>
    <cellStyle name="Normal 3 2 13" xfId="503"/>
    <cellStyle name="Normal 3 2 14" xfId="504"/>
    <cellStyle name="Normal 3 2 15" xfId="505"/>
    <cellStyle name="Normal 3 2 16" xfId="506"/>
    <cellStyle name="Normal 3 2 17" xfId="507"/>
    <cellStyle name="Normal 3 2 18" xfId="508"/>
    <cellStyle name="Normal 3 2 19" xfId="509"/>
    <cellStyle name="Normal 3 2 2" xfId="510"/>
    <cellStyle name="Normal 3 2 20" xfId="511"/>
    <cellStyle name="Normal 3 2 3" xfId="512"/>
    <cellStyle name="Normal 3 2 4" xfId="513"/>
    <cellStyle name="Normal 3 2 5" xfId="514"/>
    <cellStyle name="Normal 3 2 6" xfId="515"/>
    <cellStyle name="Normal 3 2 7" xfId="516"/>
    <cellStyle name="Normal 3 2 8" xfId="517"/>
    <cellStyle name="Normal 3 2 9" xfId="518"/>
    <cellStyle name="Normal 3 3" xfId="519"/>
    <cellStyle name="Normal 3 3 2" xfId="520"/>
    <cellStyle name="Normal 3 4" xfId="521"/>
    <cellStyle name="Normal 3 4 2" xfId="522"/>
    <cellStyle name="Normal 3 5" xfId="523"/>
    <cellStyle name="Normal 3 5 2" xfId="524"/>
    <cellStyle name="Normal 4" xfId="9"/>
    <cellStyle name="Normal 4 2" xfId="625"/>
    <cellStyle name="Normal 5" xfId="10"/>
    <cellStyle name="Normal 5 10" xfId="525"/>
    <cellStyle name="Normal 5 11" xfId="526"/>
    <cellStyle name="Normal 5 12" xfId="527"/>
    <cellStyle name="Normal 5 13" xfId="528"/>
    <cellStyle name="Normal 5 14" xfId="529"/>
    <cellStyle name="Normal 5 15" xfId="530"/>
    <cellStyle name="Normal 5 16" xfId="531"/>
    <cellStyle name="Normal 5 17" xfId="532"/>
    <cellStyle name="Normal 5 18" xfId="533"/>
    <cellStyle name="Normal 5 19" xfId="534"/>
    <cellStyle name="Normal 5 2" xfId="535"/>
    <cellStyle name="Normal 5 20" xfId="536"/>
    <cellStyle name="Normal 5 3" xfId="537"/>
    <cellStyle name="Normal 5 4" xfId="538"/>
    <cellStyle name="Normal 5 5" xfId="539"/>
    <cellStyle name="Normal 5 6" xfId="540"/>
    <cellStyle name="Normal 5 7" xfId="541"/>
    <cellStyle name="Normal 5 8" xfId="542"/>
    <cellStyle name="Normal 5 9" xfId="543"/>
    <cellStyle name="Normal 6" xfId="11"/>
    <cellStyle name="Normal 6 10" xfId="544"/>
    <cellStyle name="Normal 6 11" xfId="545"/>
    <cellStyle name="Normal 6 12" xfId="546"/>
    <cellStyle name="Normal 6 13" xfId="547"/>
    <cellStyle name="Normal 6 14" xfId="548"/>
    <cellStyle name="Normal 6 15" xfId="549"/>
    <cellStyle name="Normal 6 16" xfId="550"/>
    <cellStyle name="Normal 6 17" xfId="551"/>
    <cellStyle name="Normal 6 18" xfId="552"/>
    <cellStyle name="Normal 6 19" xfId="553"/>
    <cellStyle name="Normal 6 2" xfId="554"/>
    <cellStyle name="Normal 6 20" xfId="555"/>
    <cellStyle name="Normal 6 3" xfId="556"/>
    <cellStyle name="Normal 6 4" xfId="557"/>
    <cellStyle name="Normal 6 5" xfId="558"/>
    <cellStyle name="Normal 6 6" xfId="559"/>
    <cellStyle name="Normal 6 7" xfId="560"/>
    <cellStyle name="Normal 6 8" xfId="561"/>
    <cellStyle name="Normal 6 9" xfId="562"/>
    <cellStyle name="Normal 7" xfId="563"/>
    <cellStyle name="Normal 7 10" xfId="564"/>
    <cellStyle name="Normal 7 11" xfId="565"/>
    <cellStyle name="Normal 7 12" xfId="566"/>
    <cellStyle name="Normal 7 13" xfId="567"/>
    <cellStyle name="Normal 7 14" xfId="568"/>
    <cellStyle name="Normal 7 15" xfId="569"/>
    <cellStyle name="Normal 7 16" xfId="570"/>
    <cellStyle name="Normal 7 17" xfId="571"/>
    <cellStyle name="Normal 7 18" xfId="572"/>
    <cellStyle name="Normal 7 19" xfId="573"/>
    <cellStyle name="Normal 7 2" xfId="574"/>
    <cellStyle name="Normal 7 20" xfId="575"/>
    <cellStyle name="Normal 7 3" xfId="576"/>
    <cellStyle name="Normal 7 4" xfId="577"/>
    <cellStyle name="Normal 7 5" xfId="578"/>
    <cellStyle name="Normal 7 6" xfId="579"/>
    <cellStyle name="Normal 7 7" xfId="580"/>
    <cellStyle name="Normal 7 8" xfId="581"/>
    <cellStyle name="Normal 7 9" xfId="582"/>
    <cellStyle name="Normal 8" xfId="583"/>
    <cellStyle name="Normal 8 10" xfId="584"/>
    <cellStyle name="Normal 8 11" xfId="585"/>
    <cellStyle name="Normal 8 12" xfId="586"/>
    <cellStyle name="Normal 8 13" xfId="587"/>
    <cellStyle name="Normal 8 14" xfId="588"/>
    <cellStyle name="Normal 8 15" xfId="589"/>
    <cellStyle name="Normal 8 16" xfId="590"/>
    <cellStyle name="Normal 8 17" xfId="591"/>
    <cellStyle name="Normal 8 18" xfId="592"/>
    <cellStyle name="Normal 8 19" xfId="593"/>
    <cellStyle name="Normal 8 2" xfId="594"/>
    <cellStyle name="Normal 8 20" xfId="595"/>
    <cellStyle name="Normal 8 3" xfId="596"/>
    <cellStyle name="Normal 8 4" xfId="597"/>
    <cellStyle name="Normal 8 5" xfId="598"/>
    <cellStyle name="Normal 8 6" xfId="599"/>
    <cellStyle name="Normal 8 7" xfId="600"/>
    <cellStyle name="Normal 8 8" xfId="601"/>
    <cellStyle name="Normal 8 9" xfId="602"/>
    <cellStyle name="Normal 9" xfId="603"/>
    <cellStyle name="Normal 9 10" xfId="604"/>
    <cellStyle name="Normal 9 11" xfId="605"/>
    <cellStyle name="Normal 9 12" xfId="606"/>
    <cellStyle name="Normal 9 13" xfId="607"/>
    <cellStyle name="Normal 9 14" xfId="608"/>
    <cellStyle name="Normal 9 15" xfId="609"/>
    <cellStyle name="Normal 9 16" xfId="610"/>
    <cellStyle name="Normal 9 17" xfId="611"/>
    <cellStyle name="Normal 9 18" xfId="612"/>
    <cellStyle name="Normal 9 19" xfId="613"/>
    <cellStyle name="Normal 9 2" xfId="614"/>
    <cellStyle name="Normal 9 20" xfId="615"/>
    <cellStyle name="Normal 9 3" xfId="616"/>
    <cellStyle name="Normal 9 4" xfId="617"/>
    <cellStyle name="Normal 9 5" xfId="618"/>
    <cellStyle name="Normal 9 6" xfId="619"/>
    <cellStyle name="Normal 9 7" xfId="620"/>
    <cellStyle name="Normal 9 8" xfId="621"/>
    <cellStyle name="Normal 9 9" xfId="622"/>
    <cellStyle name="Notas" xfId="642" builtinId="10" customBuiltin="1"/>
    <cellStyle name="Porcentaje" xfId="1" builtinId="5"/>
    <cellStyle name="Porcentaje 2" xfId="13"/>
    <cellStyle name="Porcentaje 2 2" xfId="626"/>
    <cellStyle name="Porcentaje 3" xfId="14"/>
    <cellStyle name="Porcentaje 4" xfId="12"/>
    <cellStyle name="Salida" xfId="637" builtinId="21" customBuiltin="1"/>
    <cellStyle name="Texto de advertencia" xfId="641" builtinId="11" customBuiltin="1"/>
    <cellStyle name="Texto explicativo" xfId="643" builtinId="53" customBuiltin="1"/>
    <cellStyle name="Título" xfId="628" builtinId="15" customBuiltin="1"/>
    <cellStyle name="Título 2" xfId="630" builtinId="17" customBuiltin="1"/>
    <cellStyle name="Título 3" xfId="631" builtinId="18" customBuiltin="1"/>
    <cellStyle name="Total" xfId="64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19581167571816"/>
          <c:y val="2.3181461291697514E-2"/>
          <c:w val="0.81088850970274295"/>
          <c:h val="0.79017251048747117"/>
        </c:manualLayout>
      </c:layout>
      <c:lineChart>
        <c:grouping val="standard"/>
        <c:varyColors val="0"/>
        <c:ser>
          <c:idx val="1"/>
          <c:order val="1"/>
          <c:tx>
            <c:strRef>
              <c:f>I.1!$C$16</c:f>
              <c:strCache>
                <c:ptCount val="1"/>
                <c:pt idx="0">
                  <c:v>Gasto I+D  (MM$ reales de 2014)</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layout>
                <c:manualLayout>
                  <c:x val="-5.8823529411764705E-2"/>
                  <c:y val="-8.35707502374169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C7-4D8C-9920-C12A4E6BC709}"/>
                </c:ext>
              </c:extLst>
            </c:dLbl>
            <c:dLbl>
              <c:idx val="1"/>
              <c:layout>
                <c:manualLayout>
                  <c:x val="-2.9411764705882353E-2"/>
                  <c:y val="-3.79867046533713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C7-4D8C-9920-C12A4E6BC709}"/>
                </c:ext>
              </c:extLst>
            </c:dLbl>
            <c:dLbl>
              <c:idx val="2"/>
              <c:layout>
                <c:manualLayout>
                  <c:x val="-2.9411764705882353E-2"/>
                  <c:y val="-4.55840455840455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C7-4D8C-9920-C12A4E6BC709}"/>
                </c:ext>
              </c:extLst>
            </c:dLbl>
            <c:dLbl>
              <c:idx val="6"/>
              <c:layout>
                <c:manualLayout>
                  <c:x val="-0.125"/>
                  <c:y val="-1.51946818613485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C7-4D8C-9920-C12A4E6BC709}"/>
                </c:ext>
              </c:extLst>
            </c:dLbl>
            <c:dLbl>
              <c:idx val="7"/>
              <c:layout>
                <c:manualLayout>
                  <c:x val="-5.719693365887546E-2"/>
                  <c:y val="-4.93827160493827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C7-4D8C-9920-C12A4E6BC709}"/>
                </c:ext>
              </c:extLst>
            </c:dLbl>
            <c:dLbl>
              <c:idx val="8"/>
              <c:layout>
                <c:manualLayout>
                  <c:x val="-6.432400238237046E-2"/>
                  <c:y val="-5.69800569800569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3C7-4D8C-9920-C12A4E6BC709}"/>
                </c:ext>
              </c:extLst>
            </c:dLbl>
            <c:spPr>
              <a:noFill/>
              <a:ln>
                <a:noFill/>
              </a:ln>
              <a:effectLst/>
            </c:spPr>
            <c:txPr>
              <a:bodyPr/>
              <a:lstStyle/>
              <a:p>
                <a:pPr>
                  <a:defRPr b="1">
                    <a:solidFill>
                      <a:schemeClr val="accent3"/>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I.1!$D$6:$L$6</c:f>
              <c:strCache>
                <c:ptCount val="9"/>
                <c:pt idx="0">
                  <c:v>2007</c:v>
                </c:pt>
                <c:pt idx="1">
                  <c:v>2008</c:v>
                </c:pt>
                <c:pt idx="2">
                  <c:v>2009</c:v>
                </c:pt>
                <c:pt idx="3">
                  <c:v>2010</c:v>
                </c:pt>
                <c:pt idx="4">
                  <c:v>2011</c:v>
                </c:pt>
                <c:pt idx="5">
                  <c:v>2012</c:v>
                </c:pt>
                <c:pt idx="6">
                  <c:v>2013</c:v>
                </c:pt>
                <c:pt idx="7">
                  <c:v>2014</c:v>
                </c:pt>
                <c:pt idx="8">
                  <c:v>2015p</c:v>
                </c:pt>
              </c:strCache>
            </c:strRef>
          </c:cat>
          <c:val>
            <c:numRef>
              <c:f>I.1!$D$16:$L$16</c:f>
              <c:numCache>
                <c:formatCode>#,##0</c:formatCode>
                <c:ptCount val="9"/>
                <c:pt idx="0">
                  <c:v>364190.73469999997</c:v>
                </c:pt>
                <c:pt idx="1">
                  <c:v>426228.6201</c:v>
                </c:pt>
                <c:pt idx="2">
                  <c:v>417987.81819999998</c:v>
                </c:pt>
                <c:pt idx="3">
                  <c:v>438163.93640000001</c:v>
                </c:pt>
                <c:pt idx="4">
                  <c:v>489647.48719999997</c:v>
                </c:pt>
                <c:pt idx="5">
                  <c:v>529618.73360000004</c:v>
                </c:pt>
                <c:pt idx="6">
                  <c:v>585384.75800000003</c:v>
                </c:pt>
                <c:pt idx="7">
                  <c:v>581703.01789999998</c:v>
                </c:pt>
                <c:pt idx="8">
                  <c:v>607407.68299999996</c:v>
                </c:pt>
              </c:numCache>
            </c:numRef>
          </c:val>
          <c:smooth val="1"/>
          <c:extLst>
            <c:ext xmlns:c16="http://schemas.microsoft.com/office/drawing/2014/chart" uri="{C3380CC4-5D6E-409C-BE32-E72D297353CC}">
              <c16:uniqueId val="{00000005-D3C7-4D8C-9920-C12A4E6BC709}"/>
            </c:ext>
          </c:extLst>
        </c:ser>
        <c:dLbls>
          <c:showLegendKey val="0"/>
          <c:showVal val="0"/>
          <c:showCatName val="0"/>
          <c:showSerName val="0"/>
          <c:showPercent val="0"/>
          <c:showBubbleSize val="0"/>
        </c:dLbls>
        <c:marker val="1"/>
        <c:smooth val="0"/>
        <c:axId val="273811216"/>
        <c:axId val="273805616"/>
      </c:lineChart>
      <c:lineChart>
        <c:grouping val="standard"/>
        <c:varyColors val="0"/>
        <c:ser>
          <c:idx val="0"/>
          <c:order val="0"/>
          <c:tx>
            <c:strRef>
              <c:f>I.1!$C$14</c:f>
              <c:strCache>
                <c:ptCount val="1"/>
                <c:pt idx="0">
                  <c:v>Ratio Gasto I+D/PIB</c:v>
                </c:pt>
              </c:strCache>
            </c:strRef>
          </c:tx>
          <c:dLbls>
            <c:dLbl>
              <c:idx val="1"/>
              <c:layout>
                <c:manualLayout>
                  <c:x val="-2.9411764705882353E-2"/>
                  <c:y val="8.73694207027539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3C7-4D8C-9920-C12A4E6BC709}"/>
                </c:ext>
              </c:extLst>
            </c:dLbl>
            <c:dLbl>
              <c:idx val="4"/>
              <c:layout>
                <c:manualLayout>
                  <c:x val="-3.4313725490196081E-2"/>
                  <c:y val="-5.31813865147198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3C7-4D8C-9920-C12A4E6BC709}"/>
                </c:ext>
              </c:extLst>
            </c:dLbl>
            <c:dLbl>
              <c:idx val="6"/>
              <c:layout>
                <c:manualLayout>
                  <c:x val="-6.6176470588235378E-2"/>
                  <c:y val="-3.41880341880341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3C7-4D8C-9920-C12A4E6BC709}"/>
                </c:ext>
              </c:extLst>
            </c:dLbl>
            <c:dLbl>
              <c:idx val="7"/>
              <c:layout>
                <c:manualLayout>
                  <c:x val="-4.2897700244156595E-2"/>
                  <c:y val="-5.69800569800569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3C7-4D8C-9920-C12A4E6BC709}"/>
                </c:ext>
              </c:extLst>
            </c:dLbl>
            <c:dLbl>
              <c:idx val="8"/>
              <c:layout>
                <c:manualLayout>
                  <c:x val="-5.0029779630732754E-2"/>
                  <c:y val="-4.55840455840455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3C7-4D8C-9920-C12A4E6BC709}"/>
                </c:ext>
              </c:extLst>
            </c:dLbl>
            <c:spPr>
              <a:noFill/>
              <a:ln>
                <a:noFill/>
              </a:ln>
              <a:effectLst/>
            </c:spPr>
            <c:txPr>
              <a:bodyPr/>
              <a:lstStyle/>
              <a:p>
                <a:pPr>
                  <a:defRPr b="1">
                    <a:solidFill>
                      <a:schemeClr val="accent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I.1!$D$6:$L$6</c:f>
              <c:strCache>
                <c:ptCount val="9"/>
                <c:pt idx="0">
                  <c:v>2007</c:v>
                </c:pt>
                <c:pt idx="1">
                  <c:v>2008</c:v>
                </c:pt>
                <c:pt idx="2">
                  <c:v>2009</c:v>
                </c:pt>
                <c:pt idx="3">
                  <c:v>2010</c:v>
                </c:pt>
                <c:pt idx="4">
                  <c:v>2011</c:v>
                </c:pt>
                <c:pt idx="5">
                  <c:v>2012</c:v>
                </c:pt>
                <c:pt idx="6">
                  <c:v>2013</c:v>
                </c:pt>
                <c:pt idx="7">
                  <c:v>2014</c:v>
                </c:pt>
                <c:pt idx="8">
                  <c:v>2015p</c:v>
                </c:pt>
              </c:strCache>
            </c:strRef>
          </c:cat>
          <c:val>
            <c:numRef>
              <c:f>I.1!$D$14:$L$14</c:f>
              <c:numCache>
                <c:formatCode>0.00%</c:formatCode>
                <c:ptCount val="9"/>
                <c:pt idx="0">
                  <c:v>3.1050381000000001E-3</c:v>
                </c:pt>
                <c:pt idx="1">
                  <c:v>3.7499257000000001E-3</c:v>
                </c:pt>
                <c:pt idx="2">
                  <c:v>3.5290673E-3</c:v>
                </c:pt>
                <c:pt idx="3">
                  <c:v>3.3098836999999998E-3</c:v>
                </c:pt>
                <c:pt idx="4">
                  <c:v>3.534311E-3</c:v>
                </c:pt>
                <c:pt idx="5">
                  <c:v>3.6478673000000001E-3</c:v>
                </c:pt>
                <c:pt idx="6">
                  <c:v>3.9053124999999999E-3</c:v>
                </c:pt>
                <c:pt idx="7">
                  <c:v>3.7765543999999998E-3</c:v>
                </c:pt>
                <c:pt idx="8">
                  <c:v>3.8562942000000002E-3</c:v>
                </c:pt>
              </c:numCache>
            </c:numRef>
          </c:val>
          <c:smooth val="1"/>
          <c:extLst>
            <c:ext xmlns:c16="http://schemas.microsoft.com/office/drawing/2014/chart" uri="{C3380CC4-5D6E-409C-BE32-E72D297353CC}">
              <c16:uniqueId val="{0000000A-D3C7-4D8C-9920-C12A4E6BC709}"/>
            </c:ext>
          </c:extLst>
        </c:ser>
        <c:dLbls>
          <c:showLegendKey val="0"/>
          <c:showVal val="0"/>
          <c:showCatName val="0"/>
          <c:showSerName val="0"/>
          <c:showPercent val="0"/>
          <c:showBubbleSize val="0"/>
        </c:dLbls>
        <c:marker val="1"/>
        <c:smooth val="0"/>
        <c:axId val="273809536"/>
        <c:axId val="273812896"/>
      </c:lineChart>
      <c:valAx>
        <c:axId val="273805616"/>
        <c:scaling>
          <c:orientation val="minMax"/>
          <c:max val="680000"/>
          <c:min val="200000"/>
        </c:scaling>
        <c:delete val="0"/>
        <c:axPos val="l"/>
        <c:numFmt formatCode="#,##0" sourceLinked="1"/>
        <c:majorTickMark val="out"/>
        <c:minorTickMark val="none"/>
        <c:tickLblPos val="nextTo"/>
        <c:crossAx val="273811216"/>
        <c:crosses val="autoZero"/>
        <c:crossBetween val="between"/>
      </c:valAx>
      <c:catAx>
        <c:axId val="273811216"/>
        <c:scaling>
          <c:orientation val="minMax"/>
        </c:scaling>
        <c:delete val="0"/>
        <c:axPos val="b"/>
        <c:numFmt formatCode="General" sourceLinked="0"/>
        <c:majorTickMark val="out"/>
        <c:minorTickMark val="none"/>
        <c:tickLblPos val="nextTo"/>
        <c:crossAx val="273805616"/>
        <c:crosses val="autoZero"/>
        <c:auto val="1"/>
        <c:lblAlgn val="ctr"/>
        <c:lblOffset val="100"/>
        <c:noMultiLvlLbl val="0"/>
      </c:catAx>
      <c:valAx>
        <c:axId val="273812896"/>
        <c:scaling>
          <c:orientation val="minMax"/>
          <c:max val="5.000000000000001E-3"/>
          <c:min val="3.0000000000000009E-3"/>
        </c:scaling>
        <c:delete val="0"/>
        <c:axPos val="r"/>
        <c:numFmt formatCode="0.00%" sourceLinked="1"/>
        <c:majorTickMark val="out"/>
        <c:minorTickMark val="none"/>
        <c:tickLblPos val="nextTo"/>
        <c:crossAx val="273809536"/>
        <c:crosses val="max"/>
        <c:crossBetween val="between"/>
      </c:valAx>
      <c:catAx>
        <c:axId val="273809536"/>
        <c:scaling>
          <c:orientation val="minMax"/>
        </c:scaling>
        <c:delete val="1"/>
        <c:axPos val="b"/>
        <c:numFmt formatCode="General" sourceLinked="1"/>
        <c:majorTickMark val="out"/>
        <c:minorTickMark val="none"/>
        <c:tickLblPos val="nextTo"/>
        <c:crossAx val="273812896"/>
        <c:crosses val="autoZero"/>
        <c:auto val="1"/>
        <c:lblAlgn val="ctr"/>
        <c:lblOffset val="100"/>
        <c:noMultiLvlLbl val="0"/>
      </c:catAx>
      <c:spPr>
        <a:solidFill>
          <a:schemeClr val="bg1">
            <a:lumMod val="95000"/>
          </a:schemeClr>
        </a:solidFill>
      </c:spPr>
    </c:plotArea>
    <c:legend>
      <c:legendPos val="b"/>
      <c:layout/>
      <c:overlay val="0"/>
    </c:legend>
    <c:plotVisOnly val="1"/>
    <c:dispBlanksAs val="gap"/>
    <c:showDLblsOverMax val="0"/>
  </c:chart>
  <c:spPr>
    <a:solidFill>
      <a:sysClr val="window" lastClr="FFFFFF"/>
    </a:solidFill>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Gasto en I+D Según Fuente de Financiamiento (MM$ reales de 2015)</a:t>
            </a:r>
          </a:p>
        </c:rich>
      </c:tx>
      <c:overlay val="0"/>
    </c:title>
    <c:autoTitleDeleted val="0"/>
    <c:plotArea>
      <c:layout/>
      <c:lineChart>
        <c:grouping val="standard"/>
        <c:varyColors val="0"/>
        <c:ser>
          <c:idx val="0"/>
          <c:order val="0"/>
          <c:tx>
            <c:strRef>
              <c:f>'C.4'!$B$8</c:f>
              <c:strCache>
                <c:ptCount val="1"/>
                <c:pt idx="0">
                  <c:v>Empresas</c:v>
                </c:pt>
              </c:strCache>
            </c:strRef>
          </c:tx>
          <c:dLbls>
            <c:dLbl>
              <c:idx val="0"/>
              <c:layout>
                <c:manualLayout>
                  <c:x val="-2.9064482672948332E-2"/>
                  <c:y val="-8.1466395112016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A8-4A88-92E0-0BE80DD8BEAA}"/>
                </c:ext>
              </c:extLst>
            </c:dLbl>
            <c:dLbl>
              <c:idx val="2"/>
              <c:layout>
                <c:manualLayout>
                  <c:x val="-9.0826508352963541E-3"/>
                  <c:y val="-2.1724372029871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A8-4A88-92E0-0BE80DD8BEAA}"/>
                </c:ext>
              </c:extLst>
            </c:dLbl>
            <c:dLbl>
              <c:idx val="3"/>
              <c:layout>
                <c:manualLayout>
                  <c:x val="2.3614892171770586E-2"/>
                  <c:y val="-8.14663951120162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A8-4A88-92E0-0BE80DD8BEAA}"/>
                </c:ext>
              </c:extLst>
            </c:dLbl>
            <c:dLbl>
              <c:idx val="4"/>
              <c:layout>
                <c:manualLayout>
                  <c:x val="-3.2697543007066877E-2"/>
                  <c:y val="-3.258655804480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A8-4A88-92E0-0BE80DD8BEAA}"/>
                </c:ext>
              </c:extLst>
            </c:dLbl>
            <c:dLbl>
              <c:idx val="5"/>
              <c:layout>
                <c:manualLayout>
                  <c:x val="-1.6348771503533439E-2"/>
                  <c:y val="1.6293279022403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A8-4A88-92E0-0BE80DD8BEAA}"/>
                </c:ext>
              </c:extLst>
            </c:dLbl>
            <c:dLbl>
              <c:idx val="6"/>
              <c:layout>
                <c:manualLayout>
                  <c:x val="-1.3311998269546187E-16"/>
                  <c:y val="-1.90088255261371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A8-4A88-92E0-0BE80DD8BEAA}"/>
                </c:ext>
              </c:extLst>
            </c:dLbl>
            <c:spPr>
              <a:noFill/>
              <a:ln>
                <a:noFill/>
              </a:ln>
              <a:effectLst/>
            </c:spPr>
            <c:txPr>
              <a:bodyPr/>
              <a:lstStyle/>
              <a:p>
                <a:pPr>
                  <a:defRPr b="1">
                    <a:solidFill>
                      <a:schemeClr val="accent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'C.4'!$C$7:$K$7</c:f>
              <c:strCache>
                <c:ptCount val="9"/>
                <c:pt idx="0">
                  <c:v>2007</c:v>
                </c:pt>
                <c:pt idx="1">
                  <c:v>2008</c:v>
                </c:pt>
                <c:pt idx="2">
                  <c:v>2009</c:v>
                </c:pt>
                <c:pt idx="3">
                  <c:v>2010</c:v>
                </c:pt>
                <c:pt idx="4">
                  <c:v>2011</c:v>
                </c:pt>
                <c:pt idx="5">
                  <c:v>2012</c:v>
                </c:pt>
                <c:pt idx="6">
                  <c:v>2013</c:v>
                </c:pt>
                <c:pt idx="7">
                  <c:v>2014</c:v>
                </c:pt>
                <c:pt idx="8">
                  <c:v>2015p</c:v>
                </c:pt>
              </c:strCache>
            </c:strRef>
          </c:cat>
          <c:val>
            <c:numRef>
              <c:f>'C.4'!$C$8:$K$8</c:f>
              <c:numCache>
                <c:formatCode>#,##0</c:formatCode>
                <c:ptCount val="9"/>
                <c:pt idx="0">
                  <c:v>141628.24</c:v>
                </c:pt>
                <c:pt idx="1">
                  <c:v>186381.3</c:v>
                </c:pt>
                <c:pt idx="2">
                  <c:v>112700.26</c:v>
                </c:pt>
                <c:pt idx="3">
                  <c:v>111478.96</c:v>
                </c:pt>
                <c:pt idx="4">
                  <c:v>165952.35999999999</c:v>
                </c:pt>
                <c:pt idx="5">
                  <c:v>185078.66</c:v>
                </c:pt>
                <c:pt idx="6">
                  <c:v>200005.29</c:v>
                </c:pt>
                <c:pt idx="7">
                  <c:v>185292.57</c:v>
                </c:pt>
                <c:pt idx="8">
                  <c:v>199083.16</c:v>
                </c:pt>
              </c:numCache>
            </c:numRef>
          </c:val>
          <c:smooth val="1"/>
          <c:extLst>
            <c:ext xmlns:c16="http://schemas.microsoft.com/office/drawing/2014/chart" uri="{C3380CC4-5D6E-409C-BE32-E72D297353CC}">
              <c16:uniqueId val="{00000006-8EA8-4A88-92E0-0BE80DD8BEAA}"/>
            </c:ext>
          </c:extLst>
        </c:ser>
        <c:ser>
          <c:idx val="1"/>
          <c:order val="1"/>
          <c:tx>
            <c:strRef>
              <c:f>'C.4'!$B$9</c:f>
              <c:strCache>
                <c:ptCount val="1"/>
                <c:pt idx="0">
                  <c:v>Estado</c:v>
                </c:pt>
              </c:strCache>
            </c:strRef>
          </c:tx>
          <c:dLbls>
            <c:dLbl>
              <c:idx val="0"/>
              <c:layout>
                <c:manualLayout>
                  <c:x val="-9.0826508352963541E-3"/>
                  <c:y val="3.2586558044806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A8-4A88-92E0-0BE80DD8BEAA}"/>
                </c:ext>
              </c:extLst>
            </c:dLbl>
            <c:dLbl>
              <c:idx val="1"/>
              <c:layout>
                <c:manualLayout>
                  <c:x val="0"/>
                  <c:y val="3.801765105227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EA8-4A88-92E0-0BE80DD8BEAA}"/>
                </c:ext>
              </c:extLst>
            </c:dLbl>
            <c:dLbl>
              <c:idx val="2"/>
              <c:layout>
                <c:manualLayout>
                  <c:x val="-1.8165301670592707E-3"/>
                  <c:y val="2.9871011541072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EA8-4A88-92E0-0BE80DD8BEAA}"/>
                </c:ext>
              </c:extLst>
            </c:dLbl>
            <c:dLbl>
              <c:idx val="3"/>
              <c:layout>
                <c:manualLayout>
                  <c:x val="-2.5431422338829723E-2"/>
                  <c:y val="-2.4439918533604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EA8-4A88-92E0-0BE80DD8BEAA}"/>
                </c:ext>
              </c:extLst>
            </c:dLbl>
            <c:dLbl>
              <c:idx val="4"/>
              <c:layout>
                <c:manualLayout>
                  <c:x val="-3.0881012840007604E-2"/>
                  <c:y val="2.7155465037338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A8-4A88-92E0-0BE80DD8BEAA}"/>
                </c:ext>
              </c:extLst>
            </c:dLbl>
            <c:dLbl>
              <c:idx val="5"/>
              <c:layout>
                <c:manualLayout>
                  <c:x val="-4.9046314510600313E-2"/>
                  <c:y val="-2.715546503733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EA8-4A88-92E0-0BE80DD8BEAA}"/>
                </c:ext>
              </c:extLst>
            </c:dLbl>
            <c:dLbl>
              <c:idx val="7"/>
              <c:layout>
                <c:manualLayout>
                  <c:x val="-3.6305869229690843E-3"/>
                  <c:y val="1.08621860149355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EA8-4A88-92E0-0BE80DD8BEAA}"/>
                </c:ext>
              </c:extLst>
            </c:dLbl>
            <c:dLbl>
              <c:idx val="8"/>
              <c:layout>
                <c:manualLayout>
                  <c:x val="-2.1808265847912379E-2"/>
                  <c:y val="-3.2586558044806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C8-4352-AC14-DD16D0ACB1A2}"/>
                </c:ext>
              </c:extLst>
            </c:dLbl>
            <c:spPr>
              <a:noFill/>
              <a:ln>
                <a:noFill/>
              </a:ln>
              <a:effectLst/>
            </c:spPr>
            <c:txPr>
              <a:bodyPr/>
              <a:lstStyle/>
              <a:p>
                <a:pPr>
                  <a:defRPr b="1">
                    <a:solidFill>
                      <a:schemeClr val="accent2"/>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'C.4'!$C$7:$K$7</c:f>
              <c:strCache>
                <c:ptCount val="9"/>
                <c:pt idx="0">
                  <c:v>2007</c:v>
                </c:pt>
                <c:pt idx="1">
                  <c:v>2008</c:v>
                </c:pt>
                <c:pt idx="2">
                  <c:v>2009</c:v>
                </c:pt>
                <c:pt idx="3">
                  <c:v>2010</c:v>
                </c:pt>
                <c:pt idx="4">
                  <c:v>2011</c:v>
                </c:pt>
                <c:pt idx="5">
                  <c:v>2012</c:v>
                </c:pt>
                <c:pt idx="6">
                  <c:v>2013</c:v>
                </c:pt>
                <c:pt idx="7">
                  <c:v>2014</c:v>
                </c:pt>
                <c:pt idx="8">
                  <c:v>2015p</c:v>
                </c:pt>
              </c:strCache>
            </c:strRef>
          </c:cat>
          <c:val>
            <c:numRef>
              <c:f>'C.4'!$C$9:$K$9</c:f>
              <c:numCache>
                <c:formatCode>#,##0</c:formatCode>
                <c:ptCount val="9"/>
                <c:pt idx="0">
                  <c:v>129583.63</c:v>
                </c:pt>
                <c:pt idx="1">
                  <c:v>143901.85999999999</c:v>
                </c:pt>
                <c:pt idx="2">
                  <c:v>161898.4</c:v>
                </c:pt>
                <c:pt idx="3">
                  <c:v>175723.74</c:v>
                </c:pt>
                <c:pt idx="4">
                  <c:v>162372.59</c:v>
                </c:pt>
                <c:pt idx="5">
                  <c:v>187526.15</c:v>
                </c:pt>
                <c:pt idx="6">
                  <c:v>224626.93</c:v>
                </c:pt>
                <c:pt idx="7">
                  <c:v>256883.72</c:v>
                </c:pt>
                <c:pt idx="8">
                  <c:v>258734.14</c:v>
                </c:pt>
              </c:numCache>
            </c:numRef>
          </c:val>
          <c:smooth val="1"/>
          <c:extLst>
            <c:ext xmlns:c16="http://schemas.microsoft.com/office/drawing/2014/chart" uri="{C3380CC4-5D6E-409C-BE32-E72D297353CC}">
              <c16:uniqueId val="{0000000E-8EA8-4A88-92E0-0BE80DD8BEAA}"/>
            </c:ext>
          </c:extLst>
        </c:ser>
        <c:ser>
          <c:idx val="2"/>
          <c:order val="2"/>
          <c:tx>
            <c:strRef>
              <c:f>'C.4'!$B$10</c:f>
              <c:strCache>
                <c:ptCount val="1"/>
                <c:pt idx="0">
                  <c:v>Ed. Superior</c:v>
                </c:pt>
              </c:strCache>
            </c:strRef>
          </c:tx>
          <c:dLbls>
            <c:dLbl>
              <c:idx val="0"/>
              <c:layout>
                <c:manualLayout>
                  <c:x val="-3.6330603341185414E-3"/>
                  <c:y val="-2.4439918533604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EA8-4A88-92E0-0BE80DD8BEAA}"/>
                </c:ext>
              </c:extLst>
            </c:dLbl>
            <c:dLbl>
              <c:idx val="1"/>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EA8-4A88-92E0-0BE80DD8BEAA}"/>
                </c:ext>
              </c:extLst>
            </c:dLbl>
            <c:dLbl>
              <c:idx val="2"/>
              <c:layout>
                <c:manualLayout>
                  <c:x val="3.6330603341185414E-3"/>
                  <c:y val="3.801765105227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EA8-4A88-92E0-0BE80DD8BEAA}"/>
                </c:ext>
              </c:extLst>
            </c:dLbl>
            <c:dLbl>
              <c:idx val="3"/>
              <c:layout>
                <c:manualLayout>
                  <c:x val="-3.6330603341184751E-3"/>
                  <c:y val="3.530210454854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EA8-4A88-92E0-0BE80DD8BEAA}"/>
                </c:ext>
              </c:extLst>
            </c:dLbl>
            <c:dLbl>
              <c:idx val="4"/>
              <c:layout>
                <c:manualLayout>
                  <c:x val="0"/>
                  <c:y val="1.62932790224033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EA8-4A88-92E0-0BE80DD8BEAA}"/>
                </c:ext>
              </c:extLst>
            </c:dLbl>
            <c:dLbl>
              <c:idx val="5"/>
              <c:layout>
                <c:manualLayout>
                  <c:x val="0"/>
                  <c:y val="1.9008825526137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EA8-4A88-92E0-0BE80DD8BEAA}"/>
                </c:ext>
              </c:extLst>
            </c:dLbl>
            <c:spPr>
              <a:noFill/>
              <a:ln>
                <a:noFill/>
              </a:ln>
              <a:effectLst/>
            </c:spPr>
            <c:txPr>
              <a:bodyPr/>
              <a:lstStyle/>
              <a:p>
                <a:pPr>
                  <a:defRPr b="1">
                    <a:solidFill>
                      <a:schemeClr val="accent3"/>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'C.4'!$C$7:$K$7</c:f>
              <c:strCache>
                <c:ptCount val="9"/>
                <c:pt idx="0">
                  <c:v>2007</c:v>
                </c:pt>
                <c:pt idx="1">
                  <c:v>2008</c:v>
                </c:pt>
                <c:pt idx="2">
                  <c:v>2009</c:v>
                </c:pt>
                <c:pt idx="3">
                  <c:v>2010</c:v>
                </c:pt>
                <c:pt idx="4">
                  <c:v>2011</c:v>
                </c:pt>
                <c:pt idx="5">
                  <c:v>2012</c:v>
                </c:pt>
                <c:pt idx="6">
                  <c:v>2013</c:v>
                </c:pt>
                <c:pt idx="7">
                  <c:v>2014</c:v>
                </c:pt>
                <c:pt idx="8">
                  <c:v>2015p</c:v>
                </c:pt>
              </c:strCache>
            </c:strRef>
          </c:cat>
          <c:val>
            <c:numRef>
              <c:f>'C.4'!$C$10:$K$10</c:f>
              <c:numCache>
                <c:formatCode>#,##0</c:formatCode>
                <c:ptCount val="9"/>
                <c:pt idx="0">
                  <c:v>67908.649999999994</c:v>
                </c:pt>
                <c:pt idx="1">
                  <c:v>73348.45</c:v>
                </c:pt>
                <c:pt idx="2">
                  <c:v>56653.760000000002</c:v>
                </c:pt>
                <c:pt idx="3">
                  <c:v>56644.12</c:v>
                </c:pt>
                <c:pt idx="4">
                  <c:v>49349.13</c:v>
                </c:pt>
                <c:pt idx="5">
                  <c:v>52839.39</c:v>
                </c:pt>
                <c:pt idx="6">
                  <c:v>68445.45</c:v>
                </c:pt>
                <c:pt idx="7">
                  <c:v>55132.87</c:v>
                </c:pt>
                <c:pt idx="8">
                  <c:v>67520.98</c:v>
                </c:pt>
              </c:numCache>
            </c:numRef>
          </c:val>
          <c:smooth val="1"/>
          <c:extLst>
            <c:ext xmlns:c16="http://schemas.microsoft.com/office/drawing/2014/chart" uri="{C3380CC4-5D6E-409C-BE32-E72D297353CC}">
              <c16:uniqueId val="{00000015-8EA8-4A88-92E0-0BE80DD8BEAA}"/>
            </c:ext>
          </c:extLst>
        </c:ser>
        <c:ser>
          <c:idx val="3"/>
          <c:order val="3"/>
          <c:tx>
            <c:strRef>
              <c:f>'C.4'!$B$11</c:f>
              <c:strCache>
                <c:ptCount val="1"/>
                <c:pt idx="0">
                  <c:v>IPSFL</c:v>
                </c:pt>
              </c:strCache>
            </c:strRef>
          </c:tx>
          <c:dLbls>
            <c:dLbl>
              <c:idx val="0"/>
              <c:layout>
                <c:manualLayout>
                  <c:x val="-5.9945495512955936E-2"/>
                  <c:y val="9.956888824194861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EA8-4A88-92E0-0BE80DD8BEAA}"/>
                </c:ext>
              </c:extLst>
            </c:dLbl>
            <c:dLbl>
              <c:idx val="1"/>
              <c:layout>
                <c:manualLayout>
                  <c:x val="1.4532241336474166E-2"/>
                  <c:y val="-2.4439918533604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EA8-4A88-92E0-0BE80DD8BEAA}"/>
                </c:ext>
              </c:extLst>
            </c:dLbl>
            <c:dLbl>
              <c:idx val="2"/>
              <c:layout>
                <c:manualLayout>
                  <c:x val="-7.2661206682370829E-3"/>
                  <c:y val="-3.801765105227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EA8-4A88-92E0-0BE80DD8BEAA}"/>
                </c:ext>
              </c:extLst>
            </c:dLbl>
            <c:dLbl>
              <c:idx val="3"/>
              <c:layout>
                <c:manualLayout>
                  <c:x val="6.6605336694973437E-17"/>
                  <c:y val="-2.7155465037338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EA8-4A88-92E0-0BE80DD8BEAA}"/>
                </c:ext>
              </c:extLst>
            </c:dLbl>
            <c:dLbl>
              <c:idx val="4"/>
              <c:layout>
                <c:manualLayout>
                  <c:x val="-5.4495905011778126E-3"/>
                  <c:y val="-2.1724372029871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EA8-4A88-92E0-0BE80DD8BEAA}"/>
                </c:ext>
              </c:extLst>
            </c:dLbl>
            <c:dLbl>
              <c:idx val="5"/>
              <c:layout>
                <c:manualLayout>
                  <c:x val="-3.9963663675303955E-2"/>
                  <c:y val="-2.1724372029871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EA8-4A88-92E0-0BE80DD8BEAA}"/>
                </c:ext>
              </c:extLst>
            </c:dLbl>
            <c:dLbl>
              <c:idx val="6"/>
              <c:layout>
                <c:manualLayout>
                  <c:x val="-3.6305869229690843E-3"/>
                  <c:y val="-2.1724372029871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EA8-4A88-92E0-0BE80DD8BEAA}"/>
                </c:ext>
              </c:extLst>
            </c:dLbl>
            <c:dLbl>
              <c:idx val="7"/>
              <c:layout>
                <c:manualLayout>
                  <c:x val="0"/>
                  <c:y val="-1.6293279022403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EA8-4A88-92E0-0BE80DD8BEAA}"/>
                </c:ext>
              </c:extLst>
            </c:dLbl>
            <c:spPr>
              <a:noFill/>
              <a:ln>
                <a:noFill/>
              </a:ln>
              <a:effectLst/>
            </c:spPr>
            <c:txPr>
              <a:bodyPr/>
              <a:lstStyle/>
              <a:p>
                <a:pPr>
                  <a:defRPr b="1">
                    <a:solidFill>
                      <a:schemeClr val="accent4"/>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'C.4'!$C$7:$K$7</c:f>
              <c:strCache>
                <c:ptCount val="9"/>
                <c:pt idx="0">
                  <c:v>2007</c:v>
                </c:pt>
                <c:pt idx="1">
                  <c:v>2008</c:v>
                </c:pt>
                <c:pt idx="2">
                  <c:v>2009</c:v>
                </c:pt>
                <c:pt idx="3">
                  <c:v>2010</c:v>
                </c:pt>
                <c:pt idx="4">
                  <c:v>2011</c:v>
                </c:pt>
                <c:pt idx="5">
                  <c:v>2012</c:v>
                </c:pt>
                <c:pt idx="6">
                  <c:v>2013</c:v>
                </c:pt>
                <c:pt idx="7">
                  <c:v>2014</c:v>
                </c:pt>
                <c:pt idx="8">
                  <c:v>2015p</c:v>
                </c:pt>
              </c:strCache>
            </c:strRef>
          </c:cat>
          <c:val>
            <c:numRef>
              <c:f>'C.4'!$C$11:$K$11</c:f>
              <c:numCache>
                <c:formatCode>#,##0</c:formatCode>
                <c:ptCount val="9"/>
                <c:pt idx="0">
                  <c:v>9853.44</c:v>
                </c:pt>
                <c:pt idx="1">
                  <c:v>8363.5499999999993</c:v>
                </c:pt>
                <c:pt idx="2">
                  <c:v>7113.14</c:v>
                </c:pt>
                <c:pt idx="3">
                  <c:v>7422.54</c:v>
                </c:pt>
                <c:pt idx="4">
                  <c:v>7845.99</c:v>
                </c:pt>
                <c:pt idx="5">
                  <c:v>11303</c:v>
                </c:pt>
                <c:pt idx="6">
                  <c:v>4592.41</c:v>
                </c:pt>
                <c:pt idx="7">
                  <c:v>4185.7</c:v>
                </c:pt>
                <c:pt idx="8">
                  <c:v>3837.23</c:v>
                </c:pt>
              </c:numCache>
            </c:numRef>
          </c:val>
          <c:smooth val="1"/>
          <c:extLst>
            <c:ext xmlns:c16="http://schemas.microsoft.com/office/drawing/2014/chart" uri="{C3380CC4-5D6E-409C-BE32-E72D297353CC}">
              <c16:uniqueId val="{0000001E-8EA8-4A88-92E0-0BE80DD8BEAA}"/>
            </c:ext>
          </c:extLst>
        </c:ser>
        <c:ser>
          <c:idx val="4"/>
          <c:order val="4"/>
          <c:tx>
            <c:strRef>
              <c:f>'C.4'!$B$12</c:f>
              <c:strCache>
                <c:ptCount val="1"/>
                <c:pt idx="0">
                  <c:v>Fondos Internacionales</c:v>
                </c:pt>
              </c:strCache>
            </c:strRef>
          </c:tx>
          <c:dLbls>
            <c:dLbl>
              <c:idx val="0"/>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EA8-4A88-92E0-0BE80DD8BEAA}"/>
                </c:ext>
              </c:extLst>
            </c:dLbl>
            <c:dLbl>
              <c:idx val="1"/>
              <c:layout>
                <c:manualLayout>
                  <c:x val="-3.8147133508244689E-2"/>
                  <c:y val="-5.9742023082145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EA8-4A88-92E0-0BE80DD8BEAA}"/>
                </c:ext>
              </c:extLst>
            </c:dLbl>
            <c:dLbl>
              <c:idx val="2"/>
              <c:layout>
                <c:manualLayout>
                  <c:x val="0"/>
                  <c:y val="1.3577732518669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EA8-4A88-92E0-0BE80DD8BEAA}"/>
                </c:ext>
              </c:extLst>
            </c:dLbl>
            <c:dLbl>
              <c:idx val="3"/>
              <c:layout>
                <c:manualLayout>
                  <c:x val="6.6605336694973437E-17"/>
                  <c:y val="2.4439918533604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EA8-4A88-92E0-0BE80DD8BEAA}"/>
                </c:ext>
              </c:extLst>
            </c:dLbl>
            <c:dLbl>
              <c:idx val="4"/>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EA8-4A88-92E0-0BE80DD8BEAA}"/>
                </c:ext>
              </c:extLst>
            </c:dLbl>
            <c:dLbl>
              <c:idx val="5"/>
              <c:layout>
                <c:manualLayout>
                  <c:x val="0"/>
                  <c:y val="4.07331975560081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EA8-4A88-92E0-0BE80DD8BEAA}"/>
                </c:ext>
              </c:extLst>
            </c:dLbl>
            <c:spPr>
              <a:noFill/>
              <a:ln>
                <a:noFill/>
              </a:ln>
              <a:effectLst/>
            </c:spPr>
            <c:txPr>
              <a:bodyPr/>
              <a:lstStyle/>
              <a:p>
                <a:pPr>
                  <a:defRPr b="1">
                    <a:solidFill>
                      <a:schemeClr val="accent5"/>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'C.4'!$C$7:$K$7</c:f>
              <c:strCache>
                <c:ptCount val="9"/>
                <c:pt idx="0">
                  <c:v>2007</c:v>
                </c:pt>
                <c:pt idx="1">
                  <c:v>2008</c:v>
                </c:pt>
                <c:pt idx="2">
                  <c:v>2009</c:v>
                </c:pt>
                <c:pt idx="3">
                  <c:v>2010</c:v>
                </c:pt>
                <c:pt idx="4">
                  <c:v>2011</c:v>
                </c:pt>
                <c:pt idx="5">
                  <c:v>2012</c:v>
                </c:pt>
                <c:pt idx="6">
                  <c:v>2013</c:v>
                </c:pt>
                <c:pt idx="7">
                  <c:v>2014</c:v>
                </c:pt>
                <c:pt idx="8">
                  <c:v>2015p</c:v>
                </c:pt>
              </c:strCache>
            </c:strRef>
          </c:cat>
          <c:val>
            <c:numRef>
              <c:f>'C.4'!$C$12:$K$12</c:f>
              <c:numCache>
                <c:formatCode>#,##0</c:formatCode>
                <c:ptCount val="9"/>
                <c:pt idx="0">
                  <c:v>15216.79</c:v>
                </c:pt>
                <c:pt idx="1">
                  <c:v>14233.46</c:v>
                </c:pt>
                <c:pt idx="2">
                  <c:v>79622.259999999995</c:v>
                </c:pt>
                <c:pt idx="3">
                  <c:v>86894.57</c:v>
                </c:pt>
                <c:pt idx="4">
                  <c:v>104127.41</c:v>
                </c:pt>
                <c:pt idx="5">
                  <c:v>92871.53</c:v>
                </c:pt>
                <c:pt idx="6">
                  <c:v>87714.68</c:v>
                </c:pt>
                <c:pt idx="7">
                  <c:v>80208.160000000003</c:v>
                </c:pt>
                <c:pt idx="8">
                  <c:v>78232.179999999993</c:v>
                </c:pt>
              </c:numCache>
            </c:numRef>
          </c:val>
          <c:smooth val="1"/>
          <c:extLst>
            <c:ext xmlns:c16="http://schemas.microsoft.com/office/drawing/2014/chart" uri="{C3380CC4-5D6E-409C-BE32-E72D297353CC}">
              <c16:uniqueId val="{00000025-8EA8-4A88-92E0-0BE80DD8BEAA}"/>
            </c:ext>
          </c:extLst>
        </c:ser>
        <c:dLbls>
          <c:showLegendKey val="0"/>
          <c:showVal val="0"/>
          <c:showCatName val="0"/>
          <c:showSerName val="0"/>
          <c:showPercent val="0"/>
          <c:showBubbleSize val="0"/>
        </c:dLbls>
        <c:marker val="1"/>
        <c:smooth val="0"/>
        <c:axId val="272059840"/>
        <c:axId val="272060400"/>
      </c:lineChart>
      <c:catAx>
        <c:axId val="272059840"/>
        <c:scaling>
          <c:orientation val="minMax"/>
        </c:scaling>
        <c:delete val="0"/>
        <c:axPos val="b"/>
        <c:numFmt formatCode="General" sourceLinked="1"/>
        <c:majorTickMark val="out"/>
        <c:minorTickMark val="none"/>
        <c:tickLblPos val="nextTo"/>
        <c:crossAx val="272060400"/>
        <c:crosses val="autoZero"/>
        <c:auto val="1"/>
        <c:lblAlgn val="ctr"/>
        <c:lblOffset val="100"/>
        <c:noMultiLvlLbl val="0"/>
      </c:catAx>
      <c:valAx>
        <c:axId val="272060400"/>
        <c:scaling>
          <c:orientation val="minMax"/>
          <c:max val="280000"/>
        </c:scaling>
        <c:delete val="0"/>
        <c:axPos val="l"/>
        <c:majorGridlines/>
        <c:numFmt formatCode="#,##0" sourceLinked="0"/>
        <c:majorTickMark val="out"/>
        <c:minorTickMark val="none"/>
        <c:tickLblPos val="nextTo"/>
        <c:crossAx val="272059840"/>
        <c:crosses val="autoZero"/>
        <c:crossBetween val="between"/>
      </c:valAx>
    </c:plotArea>
    <c:legend>
      <c:legendPos val="b"/>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Gasto en I+D Según Fuente de Financiamiento (Porcentajes)</a:t>
            </a:r>
          </a:p>
        </c:rich>
      </c:tx>
      <c:overlay val="0"/>
    </c:title>
    <c:autoTitleDeleted val="0"/>
    <c:plotArea>
      <c:layout>
        <c:manualLayout>
          <c:layoutTarget val="inner"/>
          <c:xMode val="edge"/>
          <c:yMode val="edge"/>
          <c:x val="5.6032374858593137E-2"/>
          <c:y val="0.17393759588605395"/>
          <c:w val="0.94215109497434757"/>
          <c:h val="0.69263520267705847"/>
        </c:manualLayout>
      </c:layout>
      <c:barChart>
        <c:barDir val="col"/>
        <c:grouping val="percentStacked"/>
        <c:varyColors val="0"/>
        <c:ser>
          <c:idx val="0"/>
          <c:order val="0"/>
          <c:tx>
            <c:strRef>
              <c:f>'C.4'!$B$8</c:f>
              <c:strCache>
                <c:ptCount val="1"/>
                <c:pt idx="0">
                  <c:v>Empresas</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'C.4'!$N$7:$V$7</c:f>
              <c:strCache>
                <c:ptCount val="9"/>
                <c:pt idx="0">
                  <c:v>2007</c:v>
                </c:pt>
                <c:pt idx="1">
                  <c:v>2008</c:v>
                </c:pt>
                <c:pt idx="2">
                  <c:v>2009</c:v>
                </c:pt>
                <c:pt idx="3">
                  <c:v>2010</c:v>
                </c:pt>
                <c:pt idx="4">
                  <c:v>2011</c:v>
                </c:pt>
                <c:pt idx="5">
                  <c:v>2012</c:v>
                </c:pt>
                <c:pt idx="6">
                  <c:v>2013</c:v>
                </c:pt>
                <c:pt idx="7">
                  <c:v>2014</c:v>
                </c:pt>
                <c:pt idx="8">
                  <c:v>2015p</c:v>
                </c:pt>
              </c:strCache>
            </c:strRef>
          </c:cat>
          <c:val>
            <c:numRef>
              <c:f>'C.4'!$N$8:$V$8</c:f>
              <c:numCache>
                <c:formatCode>0%</c:formatCode>
                <c:ptCount val="9"/>
                <c:pt idx="0">
                  <c:v>0.3888848022024064</c:v>
                </c:pt>
                <c:pt idx="1">
                  <c:v>0.43728011507063974</c:v>
                </c:pt>
                <c:pt idx="2">
                  <c:v>0.26962570344753106</c:v>
                </c:pt>
                <c:pt idx="3">
                  <c:v>0.25442294498264739</c:v>
                </c:pt>
                <c:pt idx="4">
                  <c:v>0.33892210904624465</c:v>
                </c:pt>
                <c:pt idx="5">
                  <c:v>0.34945640989698384</c:v>
                </c:pt>
                <c:pt idx="6">
                  <c:v>0.34166466855064692</c:v>
                </c:pt>
                <c:pt idx="7">
                  <c:v>0.3185346536450851</c:v>
                </c:pt>
                <c:pt idx="8">
                  <c:v>0.32775871388389421</c:v>
                </c:pt>
              </c:numCache>
            </c:numRef>
          </c:val>
          <c:extLst>
            <c:ext xmlns:c16="http://schemas.microsoft.com/office/drawing/2014/chart" uri="{C3380CC4-5D6E-409C-BE32-E72D297353CC}">
              <c16:uniqueId val="{00000000-9E53-436E-B376-B7466B9D16B8}"/>
            </c:ext>
          </c:extLst>
        </c:ser>
        <c:ser>
          <c:idx val="1"/>
          <c:order val="1"/>
          <c:tx>
            <c:strRef>
              <c:f>'C.4'!$B$9</c:f>
              <c:strCache>
                <c:ptCount val="1"/>
                <c:pt idx="0">
                  <c:v>Estado</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'C.4'!$N$7:$V$7</c:f>
              <c:strCache>
                <c:ptCount val="9"/>
                <c:pt idx="0">
                  <c:v>2007</c:v>
                </c:pt>
                <c:pt idx="1">
                  <c:v>2008</c:v>
                </c:pt>
                <c:pt idx="2">
                  <c:v>2009</c:v>
                </c:pt>
                <c:pt idx="3">
                  <c:v>2010</c:v>
                </c:pt>
                <c:pt idx="4">
                  <c:v>2011</c:v>
                </c:pt>
                <c:pt idx="5">
                  <c:v>2012</c:v>
                </c:pt>
                <c:pt idx="6">
                  <c:v>2013</c:v>
                </c:pt>
                <c:pt idx="7">
                  <c:v>2014</c:v>
                </c:pt>
                <c:pt idx="8">
                  <c:v>2015p</c:v>
                </c:pt>
              </c:strCache>
            </c:strRef>
          </c:cat>
          <c:val>
            <c:numRef>
              <c:f>'C.4'!$N$9:$V$9</c:f>
              <c:numCache>
                <c:formatCode>0%</c:formatCode>
                <c:ptCount val="9"/>
                <c:pt idx="0">
                  <c:v>0.35581254360867454</c:v>
                </c:pt>
                <c:pt idx="1">
                  <c:v>0.33761660584875786</c:v>
                </c:pt>
                <c:pt idx="2">
                  <c:v>0.38732803266851173</c:v>
                </c:pt>
                <c:pt idx="3">
                  <c:v>0.40104564515281654</c:v>
                </c:pt>
                <c:pt idx="4">
                  <c:v>0.33161119645482101</c:v>
                </c:pt>
                <c:pt idx="5">
                  <c:v>0.35407763996564096</c:v>
                </c:pt>
                <c:pt idx="6">
                  <c:v>0.38372527839638326</c:v>
                </c:pt>
                <c:pt idx="7">
                  <c:v>0.44160630281754426</c:v>
                </c:pt>
                <c:pt idx="8">
                  <c:v>0.42596455151834761</c:v>
                </c:pt>
              </c:numCache>
            </c:numRef>
          </c:val>
          <c:extLst>
            <c:ext xmlns:c16="http://schemas.microsoft.com/office/drawing/2014/chart" uri="{C3380CC4-5D6E-409C-BE32-E72D297353CC}">
              <c16:uniqueId val="{00000001-9E53-436E-B376-B7466B9D16B8}"/>
            </c:ext>
          </c:extLst>
        </c:ser>
        <c:ser>
          <c:idx val="2"/>
          <c:order val="2"/>
          <c:tx>
            <c:strRef>
              <c:f>'C.4'!$B$10</c:f>
              <c:strCache>
                <c:ptCount val="1"/>
                <c:pt idx="0">
                  <c:v>Ed. Superior</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'C.4'!$N$7:$V$7</c:f>
              <c:strCache>
                <c:ptCount val="9"/>
                <c:pt idx="0">
                  <c:v>2007</c:v>
                </c:pt>
                <c:pt idx="1">
                  <c:v>2008</c:v>
                </c:pt>
                <c:pt idx="2">
                  <c:v>2009</c:v>
                </c:pt>
                <c:pt idx="3">
                  <c:v>2010</c:v>
                </c:pt>
                <c:pt idx="4">
                  <c:v>2011</c:v>
                </c:pt>
                <c:pt idx="5">
                  <c:v>2012</c:v>
                </c:pt>
                <c:pt idx="6">
                  <c:v>2013</c:v>
                </c:pt>
                <c:pt idx="7">
                  <c:v>2014</c:v>
                </c:pt>
                <c:pt idx="8">
                  <c:v>2015p</c:v>
                </c:pt>
              </c:strCache>
            </c:strRef>
          </c:cat>
          <c:val>
            <c:numRef>
              <c:f>'C.4'!$N$10:$V$10</c:f>
              <c:numCache>
                <c:formatCode>0%</c:formatCode>
                <c:ptCount val="9"/>
                <c:pt idx="0">
                  <c:v>0.18646452093934407</c:v>
                </c:pt>
                <c:pt idx="1">
                  <c:v>0.17208710667997845</c:v>
                </c:pt>
                <c:pt idx="2">
                  <c:v>0.13553926045022077</c:v>
                </c:pt>
                <c:pt idx="3">
                  <c:v>0.12927608784967562</c:v>
                </c:pt>
                <c:pt idx="4">
                  <c:v>0.10078501576715934</c:v>
                </c:pt>
                <c:pt idx="5">
                  <c:v>9.976873363221124E-2</c:v>
                </c:pt>
                <c:pt idx="6">
                  <c:v>0.11692386730395919</c:v>
                </c:pt>
                <c:pt idx="7">
                  <c:v>9.4778380211950772E-2</c:v>
                </c:pt>
                <c:pt idx="8">
                  <c:v>0.11116253913681169</c:v>
                </c:pt>
              </c:numCache>
            </c:numRef>
          </c:val>
          <c:extLst>
            <c:ext xmlns:c16="http://schemas.microsoft.com/office/drawing/2014/chart" uri="{C3380CC4-5D6E-409C-BE32-E72D297353CC}">
              <c16:uniqueId val="{00000002-9E53-436E-B376-B7466B9D16B8}"/>
            </c:ext>
          </c:extLst>
        </c:ser>
        <c:ser>
          <c:idx val="3"/>
          <c:order val="3"/>
          <c:tx>
            <c:strRef>
              <c:f>'C.4'!$B$11</c:f>
              <c:strCache>
                <c:ptCount val="1"/>
                <c:pt idx="0">
                  <c:v>IPSFL</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'C.4'!$N$7:$V$7</c:f>
              <c:strCache>
                <c:ptCount val="9"/>
                <c:pt idx="0">
                  <c:v>2007</c:v>
                </c:pt>
                <c:pt idx="1">
                  <c:v>2008</c:v>
                </c:pt>
                <c:pt idx="2">
                  <c:v>2009</c:v>
                </c:pt>
                <c:pt idx="3">
                  <c:v>2010</c:v>
                </c:pt>
                <c:pt idx="4">
                  <c:v>2011</c:v>
                </c:pt>
                <c:pt idx="5">
                  <c:v>2012</c:v>
                </c:pt>
                <c:pt idx="6">
                  <c:v>2013</c:v>
                </c:pt>
                <c:pt idx="7">
                  <c:v>2014</c:v>
                </c:pt>
                <c:pt idx="8">
                  <c:v>2015p</c:v>
                </c:pt>
              </c:strCache>
            </c:strRef>
          </c:cat>
          <c:val>
            <c:numRef>
              <c:f>'C.4'!$N$11:$V$11</c:f>
              <c:numCache>
                <c:formatCode>0%</c:formatCode>
                <c:ptCount val="9"/>
                <c:pt idx="0">
                  <c:v>2.7055713362061688E-2</c:v>
                </c:pt>
                <c:pt idx="1">
                  <c:v>1.962221588967911E-2</c:v>
                </c:pt>
                <c:pt idx="2">
                  <c:v>1.7017577210742648E-2</c:v>
                </c:pt>
                <c:pt idx="3">
                  <c:v>1.694009780905293E-2</c:v>
                </c:pt>
                <c:pt idx="4">
                  <c:v>1.6023752107868459E-2</c:v>
                </c:pt>
                <c:pt idx="5">
                  <c:v>2.1341767878941896E-2</c:v>
                </c:pt>
                <c:pt idx="6">
                  <c:v>7.8451136992360379E-3</c:v>
                </c:pt>
                <c:pt idx="7">
                  <c:v>7.1955961308229066E-3</c:v>
                </c:pt>
                <c:pt idx="8">
                  <c:v>6.3173880185380593E-3</c:v>
                </c:pt>
              </c:numCache>
            </c:numRef>
          </c:val>
          <c:extLst>
            <c:ext xmlns:c16="http://schemas.microsoft.com/office/drawing/2014/chart" uri="{C3380CC4-5D6E-409C-BE32-E72D297353CC}">
              <c16:uniqueId val="{00000003-9E53-436E-B376-B7466B9D16B8}"/>
            </c:ext>
          </c:extLst>
        </c:ser>
        <c:ser>
          <c:idx val="4"/>
          <c:order val="4"/>
          <c:tx>
            <c:strRef>
              <c:f>'C.4'!$B$12</c:f>
              <c:strCache>
                <c:ptCount val="1"/>
                <c:pt idx="0">
                  <c:v>Fondos Internacionales</c:v>
                </c:pt>
              </c:strCache>
            </c:strRef>
          </c:tx>
          <c:invertIfNegative val="0"/>
          <c:dLbls>
            <c:spPr>
              <a:noFill/>
              <a:ln>
                <a:noFill/>
              </a:ln>
              <a:effectLst/>
            </c:spPr>
            <c:txPr>
              <a:bodyPr wrap="square" lIns="38100" tIns="19050" rIns="38100" bIns="19050" anchor="ctr">
                <a:spAutoFit/>
              </a:bodyPr>
              <a:lstStyle/>
              <a:p>
                <a:pPr>
                  <a:defRPr>
                    <a:solidFill>
                      <a:schemeClr val="bg1"/>
                    </a:solidFil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'C.4'!$N$7:$V$7</c:f>
              <c:strCache>
                <c:ptCount val="9"/>
                <c:pt idx="0">
                  <c:v>2007</c:v>
                </c:pt>
                <c:pt idx="1">
                  <c:v>2008</c:v>
                </c:pt>
                <c:pt idx="2">
                  <c:v>2009</c:v>
                </c:pt>
                <c:pt idx="3">
                  <c:v>2010</c:v>
                </c:pt>
                <c:pt idx="4">
                  <c:v>2011</c:v>
                </c:pt>
                <c:pt idx="5">
                  <c:v>2012</c:v>
                </c:pt>
                <c:pt idx="6">
                  <c:v>2013</c:v>
                </c:pt>
                <c:pt idx="7">
                  <c:v>2014</c:v>
                </c:pt>
                <c:pt idx="8">
                  <c:v>2015p</c:v>
                </c:pt>
              </c:strCache>
            </c:strRef>
          </c:cat>
          <c:val>
            <c:numRef>
              <c:f>'C.4'!$N$12:$V$12</c:f>
              <c:numCache>
                <c:formatCode>0%</c:formatCode>
                <c:ptCount val="9"/>
                <c:pt idx="0">
                  <c:v>4.178247480379306E-2</c:v>
                </c:pt>
                <c:pt idx="1">
                  <c:v>3.3393956510944761E-2</c:v>
                </c:pt>
                <c:pt idx="2">
                  <c:v>0.19048942622299375</c:v>
                </c:pt>
                <c:pt idx="3">
                  <c:v>0.19831520138329961</c:v>
                </c:pt>
                <c:pt idx="4">
                  <c:v>0.21265790620105091</c:v>
                </c:pt>
                <c:pt idx="5">
                  <c:v>0.17535544862622213</c:v>
                </c:pt>
                <c:pt idx="6">
                  <c:v>0.14984107204977457</c:v>
                </c:pt>
                <c:pt idx="7">
                  <c:v>0.13788506719459701</c:v>
                </c:pt>
                <c:pt idx="8">
                  <c:v>0.12879682390581559</c:v>
                </c:pt>
              </c:numCache>
            </c:numRef>
          </c:val>
          <c:extLst>
            <c:ext xmlns:c16="http://schemas.microsoft.com/office/drawing/2014/chart" uri="{C3380CC4-5D6E-409C-BE32-E72D297353CC}">
              <c16:uniqueId val="{00000004-9E53-436E-B376-B7466B9D16B8}"/>
            </c:ext>
          </c:extLst>
        </c:ser>
        <c:dLbls>
          <c:dLblPos val="ctr"/>
          <c:showLegendKey val="0"/>
          <c:showVal val="1"/>
          <c:showCatName val="0"/>
          <c:showSerName val="0"/>
          <c:showPercent val="0"/>
          <c:showBubbleSize val="0"/>
        </c:dLbls>
        <c:gapWidth val="150"/>
        <c:overlap val="100"/>
        <c:axId val="272708944"/>
        <c:axId val="272709504"/>
      </c:barChart>
      <c:catAx>
        <c:axId val="272708944"/>
        <c:scaling>
          <c:orientation val="minMax"/>
        </c:scaling>
        <c:delete val="0"/>
        <c:axPos val="b"/>
        <c:numFmt formatCode="General" sourceLinked="1"/>
        <c:majorTickMark val="out"/>
        <c:minorTickMark val="none"/>
        <c:tickLblPos val="nextTo"/>
        <c:crossAx val="272709504"/>
        <c:crosses val="autoZero"/>
        <c:auto val="1"/>
        <c:lblAlgn val="ctr"/>
        <c:lblOffset val="100"/>
        <c:noMultiLvlLbl val="0"/>
      </c:catAx>
      <c:valAx>
        <c:axId val="272709504"/>
        <c:scaling>
          <c:orientation val="minMax"/>
        </c:scaling>
        <c:delete val="0"/>
        <c:axPos val="l"/>
        <c:majorGridlines/>
        <c:numFmt formatCode="0%" sourceLinked="0"/>
        <c:majorTickMark val="out"/>
        <c:minorTickMark val="none"/>
        <c:tickLblPos val="nextTo"/>
        <c:crossAx val="272708944"/>
        <c:crosses val="autoZero"/>
        <c:crossBetween val="between"/>
      </c:valAx>
    </c:plotArea>
    <c:legend>
      <c:legendPos val="b"/>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6907261592301"/>
          <c:y val="5.1400554097404488E-2"/>
          <c:w val="0.84073565804274464"/>
          <c:h val="0.79568201699206742"/>
        </c:manualLayout>
      </c:layout>
      <c:barChart>
        <c:barDir val="col"/>
        <c:grouping val="clustered"/>
        <c:varyColors val="0"/>
        <c:ser>
          <c:idx val="0"/>
          <c:order val="0"/>
          <c:tx>
            <c:strRef>
              <c:f>'C.6'!$D$6:$D$7</c:f>
              <c:strCache>
                <c:ptCount val="2"/>
                <c:pt idx="0">
                  <c:v>Gasto  I+D (MM$ corrientes, 2015p)</c:v>
                </c:pt>
              </c:strCache>
            </c:strRef>
          </c:tx>
          <c:invertIfNegative val="0"/>
          <c:cat>
            <c:strRef>
              <c:f>'C.6'!$B$8:$B$22</c:f>
              <c:strCache>
                <c:ptCount val="15"/>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S</c:v>
                </c:pt>
              </c:strCache>
            </c:strRef>
          </c:cat>
          <c:val>
            <c:numRef>
              <c:f>'C.6'!$D$8:$D$22</c:f>
              <c:numCache>
                <c:formatCode>#,##0</c:formatCode>
                <c:ptCount val="15"/>
                <c:pt idx="0">
                  <c:v>27239.77</c:v>
                </c:pt>
                <c:pt idx="1">
                  <c:v>41336.85</c:v>
                </c:pt>
                <c:pt idx="2">
                  <c:v>57764.79</c:v>
                </c:pt>
                <c:pt idx="3">
                  <c:v>882.91</c:v>
                </c:pt>
                <c:pt idx="4">
                  <c:v>722.91</c:v>
                </c:pt>
                <c:pt idx="5">
                  <c:v>1199.52</c:v>
                </c:pt>
                <c:pt idx="6">
                  <c:v>19708.95</c:v>
                </c:pt>
                <c:pt idx="7">
                  <c:v>1803.44</c:v>
                </c:pt>
                <c:pt idx="8">
                  <c:v>17.13</c:v>
                </c:pt>
                <c:pt idx="9">
                  <c:v>13765.2</c:v>
                </c:pt>
                <c:pt idx="10">
                  <c:v>4378.18</c:v>
                </c:pt>
                <c:pt idx="11">
                  <c:v>12.73</c:v>
                </c:pt>
                <c:pt idx="12">
                  <c:v>35173.82</c:v>
                </c:pt>
                <c:pt idx="13">
                  <c:v>896.96</c:v>
                </c:pt>
                <c:pt idx="14">
                  <c:v>3472.65</c:v>
                </c:pt>
              </c:numCache>
            </c:numRef>
          </c:val>
          <c:extLst>
            <c:ext xmlns:c16="http://schemas.microsoft.com/office/drawing/2014/chart" uri="{C3380CC4-5D6E-409C-BE32-E72D297353CC}">
              <c16:uniqueId val="{00000000-C142-408C-B5FB-76C88CF611E1}"/>
            </c:ext>
          </c:extLst>
        </c:ser>
        <c:dLbls>
          <c:showLegendKey val="0"/>
          <c:showVal val="0"/>
          <c:showCatName val="0"/>
          <c:showSerName val="0"/>
          <c:showPercent val="0"/>
          <c:showBubbleSize val="0"/>
        </c:dLbls>
        <c:gapWidth val="150"/>
        <c:axId val="272712304"/>
        <c:axId val="272712864"/>
      </c:barChart>
      <c:catAx>
        <c:axId val="272712304"/>
        <c:scaling>
          <c:orientation val="minMax"/>
        </c:scaling>
        <c:delete val="0"/>
        <c:axPos val="b"/>
        <c:numFmt formatCode="General" sourceLinked="0"/>
        <c:majorTickMark val="out"/>
        <c:minorTickMark val="none"/>
        <c:tickLblPos val="nextTo"/>
        <c:crossAx val="272712864"/>
        <c:crosses val="autoZero"/>
        <c:auto val="1"/>
        <c:lblAlgn val="ctr"/>
        <c:lblOffset val="100"/>
        <c:noMultiLvlLbl val="0"/>
      </c:catAx>
      <c:valAx>
        <c:axId val="272712864"/>
        <c:scaling>
          <c:orientation val="minMax"/>
        </c:scaling>
        <c:delete val="0"/>
        <c:axPos val="l"/>
        <c:majorGridlines/>
        <c:numFmt formatCode="#,##0" sourceLinked="1"/>
        <c:majorTickMark val="out"/>
        <c:minorTickMark val="none"/>
        <c:tickLblPos val="nextTo"/>
        <c:crossAx val="272712304"/>
        <c:crosses val="autoZero"/>
        <c:crossBetween val="between"/>
      </c:valAx>
    </c:plotArea>
    <c:legend>
      <c:legendPos val="r"/>
      <c:layout>
        <c:manualLayout>
          <c:xMode val="edge"/>
          <c:yMode val="edge"/>
          <c:x val="1.1819991251093613E-2"/>
          <c:y val="0.89738043161271508"/>
          <c:w val="0.97151334208223972"/>
          <c:h val="9.412802566345872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 del Gasto en I+D Corriente y en Capital                                        (MM$ reales  de 2014)</a:t>
            </a:r>
          </a:p>
        </c:rich>
      </c:tx>
      <c:layout>
        <c:manualLayout>
          <c:xMode val="edge"/>
          <c:yMode val="edge"/>
          <c:x val="0.21421820467387429"/>
          <c:y val="2.146061057806118E-2"/>
        </c:manualLayout>
      </c:layout>
      <c:overlay val="0"/>
    </c:title>
    <c:autoTitleDeleted val="0"/>
    <c:plotArea>
      <c:layout/>
      <c:barChart>
        <c:barDir val="col"/>
        <c:grouping val="clustered"/>
        <c:varyColors val="0"/>
        <c:ser>
          <c:idx val="0"/>
          <c:order val="0"/>
          <c:tx>
            <c:strRef>
              <c:f>'C.8'!$X$12</c:f>
              <c:strCache>
                <c:ptCount val="1"/>
                <c:pt idx="0">
                  <c:v>2009</c:v>
                </c:pt>
              </c:strCache>
            </c:strRef>
          </c:tx>
          <c:invertIfNegative val="0"/>
          <c:cat>
            <c:strRef>
              <c:f>'C.8'!$W$13:$W$14</c:f>
              <c:strCache>
                <c:ptCount val="2"/>
                <c:pt idx="0">
                  <c:v>Gasto Corriente</c:v>
                </c:pt>
                <c:pt idx="1">
                  <c:v>Gasto Capital</c:v>
                </c:pt>
              </c:strCache>
            </c:strRef>
          </c:cat>
          <c:val>
            <c:numRef>
              <c:f>'C.8'!$X$13:$X$14</c:f>
              <c:numCache>
                <c:formatCode>#,##0</c:formatCode>
                <c:ptCount val="2"/>
                <c:pt idx="0">
                  <c:v>285923.27</c:v>
                </c:pt>
                <c:pt idx="1">
                  <c:v>60544.020000000004</c:v>
                </c:pt>
              </c:numCache>
            </c:numRef>
          </c:val>
          <c:extLst>
            <c:ext xmlns:c16="http://schemas.microsoft.com/office/drawing/2014/chart" uri="{C3380CC4-5D6E-409C-BE32-E72D297353CC}">
              <c16:uniqueId val="{00000000-C6C6-456C-B168-37833C9ED608}"/>
            </c:ext>
          </c:extLst>
        </c:ser>
        <c:ser>
          <c:idx val="1"/>
          <c:order val="1"/>
          <c:tx>
            <c:strRef>
              <c:f>'C.8'!$Y$12</c:f>
              <c:strCache>
                <c:ptCount val="1"/>
                <c:pt idx="0">
                  <c:v>2010</c:v>
                </c:pt>
              </c:strCache>
            </c:strRef>
          </c:tx>
          <c:invertIfNegative val="0"/>
          <c:cat>
            <c:strRef>
              <c:f>'C.8'!$W$13:$W$14</c:f>
              <c:strCache>
                <c:ptCount val="2"/>
                <c:pt idx="0">
                  <c:v>Gasto Corriente</c:v>
                </c:pt>
                <c:pt idx="1">
                  <c:v>Gasto Capital</c:v>
                </c:pt>
              </c:strCache>
            </c:strRef>
          </c:cat>
          <c:val>
            <c:numRef>
              <c:f>'C.8'!$Y$13:$Y$14</c:f>
              <c:numCache>
                <c:formatCode>#,##0</c:formatCode>
                <c:ptCount val="2"/>
                <c:pt idx="0">
                  <c:v>292372.21000000002</c:v>
                </c:pt>
                <c:pt idx="1">
                  <c:v>67049.679999999993</c:v>
                </c:pt>
              </c:numCache>
            </c:numRef>
          </c:val>
          <c:extLst>
            <c:ext xmlns:c16="http://schemas.microsoft.com/office/drawing/2014/chart" uri="{C3380CC4-5D6E-409C-BE32-E72D297353CC}">
              <c16:uniqueId val="{00000001-C6C6-456C-B168-37833C9ED608}"/>
            </c:ext>
          </c:extLst>
        </c:ser>
        <c:ser>
          <c:idx val="2"/>
          <c:order val="2"/>
          <c:tx>
            <c:strRef>
              <c:f>'C.8'!$Z$12</c:f>
              <c:strCache>
                <c:ptCount val="1"/>
                <c:pt idx="0">
                  <c:v>2011</c:v>
                </c:pt>
              </c:strCache>
            </c:strRef>
          </c:tx>
          <c:invertIfNegative val="0"/>
          <c:cat>
            <c:strRef>
              <c:f>'C.8'!$W$13:$W$14</c:f>
              <c:strCache>
                <c:ptCount val="2"/>
                <c:pt idx="0">
                  <c:v>Gasto Corriente</c:v>
                </c:pt>
                <c:pt idx="1">
                  <c:v>Gasto Capital</c:v>
                </c:pt>
              </c:strCache>
            </c:strRef>
          </c:cat>
          <c:val>
            <c:numRef>
              <c:f>'C.8'!$Z$13:$Z$14</c:f>
              <c:numCache>
                <c:formatCode>#,##0</c:formatCode>
                <c:ptCount val="2"/>
                <c:pt idx="0">
                  <c:v>300255.62</c:v>
                </c:pt>
                <c:pt idx="1">
                  <c:v>92310.54</c:v>
                </c:pt>
              </c:numCache>
            </c:numRef>
          </c:val>
          <c:extLst>
            <c:ext xmlns:c16="http://schemas.microsoft.com/office/drawing/2014/chart" uri="{C3380CC4-5D6E-409C-BE32-E72D297353CC}">
              <c16:uniqueId val="{00000002-C6C6-456C-B168-37833C9ED608}"/>
            </c:ext>
          </c:extLst>
        </c:ser>
        <c:ser>
          <c:idx val="3"/>
          <c:order val="3"/>
          <c:tx>
            <c:strRef>
              <c:f>'C.8'!$AA$12</c:f>
              <c:strCache>
                <c:ptCount val="1"/>
                <c:pt idx="0">
                  <c:v>2012</c:v>
                </c:pt>
              </c:strCache>
            </c:strRef>
          </c:tx>
          <c:invertIfNegative val="0"/>
          <c:cat>
            <c:strRef>
              <c:f>'C.8'!$W$13:$W$14</c:f>
              <c:strCache>
                <c:ptCount val="2"/>
                <c:pt idx="0">
                  <c:v>Gasto Corriente</c:v>
                </c:pt>
                <c:pt idx="1">
                  <c:v>Gasto Capital</c:v>
                </c:pt>
              </c:strCache>
            </c:strRef>
          </c:cat>
          <c:val>
            <c:numRef>
              <c:f>'C.8'!$AA$13:$AA$14</c:f>
              <c:numCache>
                <c:formatCode>#,##0</c:formatCode>
                <c:ptCount val="2"/>
                <c:pt idx="0">
                  <c:v>361170.58999999997</c:v>
                </c:pt>
                <c:pt idx="1">
                  <c:v>82929.919999999998</c:v>
                </c:pt>
              </c:numCache>
            </c:numRef>
          </c:val>
          <c:extLst>
            <c:ext xmlns:c16="http://schemas.microsoft.com/office/drawing/2014/chart" uri="{C3380CC4-5D6E-409C-BE32-E72D297353CC}">
              <c16:uniqueId val="{00000003-C6C6-456C-B168-37833C9ED608}"/>
            </c:ext>
          </c:extLst>
        </c:ser>
        <c:ser>
          <c:idx val="4"/>
          <c:order val="4"/>
          <c:tx>
            <c:strRef>
              <c:f>'C.8'!$AB$12</c:f>
              <c:strCache>
                <c:ptCount val="1"/>
                <c:pt idx="0">
                  <c:v>2013</c:v>
                </c:pt>
              </c:strCache>
            </c:strRef>
          </c:tx>
          <c:invertIfNegative val="0"/>
          <c:cat>
            <c:strRef>
              <c:f>'C.8'!$W$13:$W$14</c:f>
              <c:strCache>
                <c:ptCount val="2"/>
                <c:pt idx="0">
                  <c:v>Gasto Corriente</c:v>
                </c:pt>
                <c:pt idx="1">
                  <c:v>Gasto Capital</c:v>
                </c:pt>
              </c:strCache>
            </c:strRef>
          </c:cat>
          <c:val>
            <c:numRef>
              <c:f>'C.8'!$AB$13:$AB$14</c:f>
              <c:numCache>
                <c:formatCode>#,##0</c:formatCode>
                <c:ptCount val="2"/>
                <c:pt idx="0">
                  <c:v>423736.96000000008</c:v>
                </c:pt>
                <c:pt idx="1">
                  <c:v>84957.37</c:v>
                </c:pt>
              </c:numCache>
            </c:numRef>
          </c:val>
          <c:extLst>
            <c:ext xmlns:c16="http://schemas.microsoft.com/office/drawing/2014/chart" uri="{C3380CC4-5D6E-409C-BE32-E72D297353CC}">
              <c16:uniqueId val="{00000004-C6C6-456C-B168-37833C9ED608}"/>
            </c:ext>
          </c:extLst>
        </c:ser>
        <c:ser>
          <c:idx val="5"/>
          <c:order val="5"/>
          <c:tx>
            <c:strRef>
              <c:f>'C.8'!$AC$12</c:f>
              <c:strCache>
                <c:ptCount val="1"/>
                <c:pt idx="0">
                  <c:v>2014</c:v>
                </c:pt>
              </c:strCache>
            </c:strRef>
          </c:tx>
          <c:invertIfNegative val="0"/>
          <c:cat>
            <c:strRef>
              <c:f>'C.8'!$W$13:$W$14</c:f>
              <c:strCache>
                <c:ptCount val="2"/>
                <c:pt idx="0">
                  <c:v>Gasto Corriente</c:v>
                </c:pt>
                <c:pt idx="1">
                  <c:v>Gasto Capital</c:v>
                </c:pt>
              </c:strCache>
            </c:strRef>
          </c:cat>
          <c:val>
            <c:numRef>
              <c:f>'C.8'!$AC$13:$AC$14</c:f>
              <c:numCache>
                <c:formatCode>#,##0</c:formatCode>
                <c:ptCount val="2"/>
                <c:pt idx="0">
                  <c:v>442312.82000000007</c:v>
                </c:pt>
                <c:pt idx="1">
                  <c:v>70684.070000000007</c:v>
                </c:pt>
              </c:numCache>
            </c:numRef>
          </c:val>
          <c:extLst>
            <c:ext xmlns:c16="http://schemas.microsoft.com/office/drawing/2014/chart" uri="{C3380CC4-5D6E-409C-BE32-E72D297353CC}">
              <c16:uniqueId val="{00000005-C6C6-456C-B168-37833C9ED608}"/>
            </c:ext>
          </c:extLst>
        </c:ser>
        <c:ser>
          <c:idx val="6"/>
          <c:order val="6"/>
          <c:tx>
            <c:strRef>
              <c:f>'C.8'!$AD$12</c:f>
              <c:strCache>
                <c:ptCount val="1"/>
                <c:pt idx="0">
                  <c:v>2015p</c:v>
                </c:pt>
              </c:strCache>
            </c:strRef>
          </c:tx>
          <c:invertIfNegative val="0"/>
          <c:cat>
            <c:strRef>
              <c:f>'C.8'!$W$13:$W$14</c:f>
              <c:strCache>
                <c:ptCount val="2"/>
                <c:pt idx="0">
                  <c:v>Gasto Corriente</c:v>
                </c:pt>
                <c:pt idx="1">
                  <c:v>Gasto Capital</c:v>
                </c:pt>
              </c:strCache>
            </c:strRef>
          </c:cat>
          <c:val>
            <c:numRef>
              <c:f>'C.8'!$AD$13:$AD$14</c:f>
              <c:numCache>
                <c:formatCode>#,##0</c:formatCode>
                <c:ptCount val="2"/>
                <c:pt idx="0">
                  <c:v>486246.64</c:v>
                </c:pt>
                <c:pt idx="1">
                  <c:v>57027.9</c:v>
                </c:pt>
              </c:numCache>
            </c:numRef>
          </c:val>
          <c:extLst>
            <c:ext xmlns:c16="http://schemas.microsoft.com/office/drawing/2014/chart" uri="{C3380CC4-5D6E-409C-BE32-E72D297353CC}">
              <c16:uniqueId val="{00000000-5647-477C-9A75-A7AA9CCA1363}"/>
            </c:ext>
          </c:extLst>
        </c:ser>
        <c:dLbls>
          <c:showLegendKey val="0"/>
          <c:showVal val="0"/>
          <c:showCatName val="0"/>
          <c:showSerName val="0"/>
          <c:showPercent val="0"/>
          <c:showBubbleSize val="0"/>
        </c:dLbls>
        <c:gapWidth val="150"/>
        <c:axId val="272227744"/>
        <c:axId val="272228304"/>
      </c:barChart>
      <c:catAx>
        <c:axId val="272227744"/>
        <c:scaling>
          <c:orientation val="minMax"/>
        </c:scaling>
        <c:delete val="0"/>
        <c:axPos val="b"/>
        <c:numFmt formatCode="General" sourceLinked="0"/>
        <c:majorTickMark val="out"/>
        <c:minorTickMark val="none"/>
        <c:tickLblPos val="nextTo"/>
        <c:crossAx val="272228304"/>
        <c:crosses val="autoZero"/>
        <c:auto val="1"/>
        <c:lblAlgn val="ctr"/>
        <c:lblOffset val="100"/>
        <c:noMultiLvlLbl val="0"/>
      </c:catAx>
      <c:valAx>
        <c:axId val="272228304"/>
        <c:scaling>
          <c:orientation val="minMax"/>
        </c:scaling>
        <c:delete val="0"/>
        <c:axPos val="l"/>
        <c:majorGridlines>
          <c:spPr>
            <a:ln>
              <a:solidFill>
                <a:schemeClr val="bg1"/>
              </a:solidFill>
            </a:ln>
          </c:spPr>
        </c:majorGridlines>
        <c:numFmt formatCode="#,##0" sourceLinked="1"/>
        <c:majorTickMark val="out"/>
        <c:minorTickMark val="none"/>
        <c:tickLblPos val="nextTo"/>
        <c:crossAx val="272227744"/>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600"/>
            </a:pPr>
            <a:r>
              <a:rPr lang="en-US" sz="1600"/>
              <a:t>Ratio</a:t>
            </a:r>
            <a:r>
              <a:rPr lang="en-US" sz="1600" baseline="0"/>
              <a:t> Gasto Corriente/Gasto Capital (Tendencia)</a:t>
            </a:r>
          </a:p>
        </c:rich>
      </c:tx>
      <c:overlay val="0"/>
    </c:title>
    <c:autoTitleDeleted val="0"/>
    <c:plotArea>
      <c:layout>
        <c:manualLayout>
          <c:layoutTarget val="inner"/>
          <c:xMode val="edge"/>
          <c:yMode val="edge"/>
          <c:x val="0.10513207713097934"/>
          <c:y val="0.20330757277171502"/>
          <c:w val="0.82776083853100457"/>
          <c:h val="0.64874864065031235"/>
        </c:manualLayout>
      </c:layout>
      <c:lineChart>
        <c:grouping val="standard"/>
        <c:varyColors val="0"/>
        <c:ser>
          <c:idx val="0"/>
          <c:order val="0"/>
          <c:tx>
            <c:strRef>
              <c:f>'C.8'!$E$7</c:f>
              <c:strCache>
                <c:ptCount val="1"/>
                <c:pt idx="0">
                  <c:v>Ratio Corriente/Capital</c:v>
                </c:pt>
              </c:strCache>
            </c:strRef>
          </c:tx>
          <c:dLbls>
            <c:dLbl>
              <c:idx val="2"/>
              <c:layout>
                <c:manualLayout>
                  <c:x val="-6.2326842617033782E-3"/>
                  <c:y val="3.5180279541947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9E-46AD-B9CC-F7F2E9CD07C9}"/>
                </c:ext>
              </c:extLst>
            </c:dLbl>
            <c:dLbl>
              <c:idx val="3"/>
              <c:layout>
                <c:manualLayout>
                  <c:x val="0"/>
                  <c:y val="1.7590139770973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9E-46AD-B9CC-F7F2E9CD07C9}"/>
                </c:ext>
              </c:extLst>
            </c:dLbl>
            <c:spPr>
              <a:noFill/>
              <a:ln>
                <a:noFill/>
              </a:ln>
              <a:effectLst/>
            </c:spPr>
            <c:txPr>
              <a:bodyPr/>
              <a:lstStyle/>
              <a:p>
                <a:pPr>
                  <a:defRPr b="1">
                    <a:solidFill>
                      <a:schemeClr val="tx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'C.8'!$H$20:$N$20</c:f>
              <c:numCache>
                <c:formatCode>General</c:formatCode>
                <c:ptCount val="7"/>
                <c:pt idx="0">
                  <c:v>2009</c:v>
                </c:pt>
                <c:pt idx="1">
                  <c:v>2010</c:v>
                </c:pt>
                <c:pt idx="2">
                  <c:v>2011</c:v>
                </c:pt>
                <c:pt idx="3">
                  <c:v>2012</c:v>
                </c:pt>
                <c:pt idx="4">
                  <c:v>2013</c:v>
                </c:pt>
                <c:pt idx="5">
                  <c:v>2014</c:v>
                </c:pt>
                <c:pt idx="6">
                  <c:v>2015</c:v>
                </c:pt>
              </c:numCache>
            </c:numRef>
          </c:cat>
          <c:val>
            <c:numRef>
              <c:f>'C.8'!$H$21:$N$21</c:f>
              <c:numCache>
                <c:formatCode>0.0</c:formatCode>
                <c:ptCount val="7"/>
                <c:pt idx="0">
                  <c:v>4.7225683064983128</c:v>
                </c:pt>
                <c:pt idx="1">
                  <c:v>4.3605310271428595</c:v>
                </c:pt>
                <c:pt idx="2">
                  <c:v>3.252668871831971</c:v>
                </c:pt>
                <c:pt idx="3">
                  <c:v>4.3551300905632129</c:v>
                </c:pt>
                <c:pt idx="4">
                  <c:v>4.987642155118504</c:v>
                </c:pt>
                <c:pt idx="5">
                  <c:v>6.2576025970208002</c:v>
                </c:pt>
                <c:pt idx="6">
                  <c:v>8.5264693246638927</c:v>
                </c:pt>
              </c:numCache>
            </c:numRef>
          </c:val>
          <c:smooth val="0"/>
          <c:extLst>
            <c:ext xmlns:c16="http://schemas.microsoft.com/office/drawing/2014/chart" uri="{C3380CC4-5D6E-409C-BE32-E72D297353CC}">
              <c16:uniqueId val="{00000002-479E-46AD-B9CC-F7F2E9CD07C9}"/>
            </c:ext>
          </c:extLst>
        </c:ser>
        <c:dLbls>
          <c:showLegendKey val="0"/>
          <c:showVal val="0"/>
          <c:showCatName val="0"/>
          <c:showSerName val="0"/>
          <c:showPercent val="0"/>
          <c:showBubbleSize val="0"/>
        </c:dLbls>
        <c:marker val="1"/>
        <c:smooth val="0"/>
        <c:axId val="272231104"/>
        <c:axId val="272231664"/>
      </c:lineChart>
      <c:catAx>
        <c:axId val="272231104"/>
        <c:scaling>
          <c:orientation val="minMax"/>
        </c:scaling>
        <c:delete val="0"/>
        <c:axPos val="b"/>
        <c:numFmt formatCode="General" sourceLinked="1"/>
        <c:majorTickMark val="out"/>
        <c:minorTickMark val="none"/>
        <c:tickLblPos val="nextTo"/>
        <c:crossAx val="272231664"/>
        <c:crosses val="autoZero"/>
        <c:auto val="1"/>
        <c:lblAlgn val="ctr"/>
        <c:lblOffset val="100"/>
        <c:noMultiLvlLbl val="0"/>
      </c:catAx>
      <c:valAx>
        <c:axId val="272231664"/>
        <c:scaling>
          <c:orientation val="minMax"/>
        </c:scaling>
        <c:delete val="0"/>
        <c:axPos val="l"/>
        <c:majorGridlines>
          <c:spPr>
            <a:ln>
              <a:solidFill>
                <a:schemeClr val="bg1"/>
              </a:solidFill>
            </a:ln>
          </c:spPr>
        </c:majorGridlines>
        <c:numFmt formatCode="0.0" sourceLinked="1"/>
        <c:majorTickMark val="out"/>
        <c:minorTickMark val="none"/>
        <c:tickLblPos val="nextTo"/>
        <c:crossAx val="272231104"/>
        <c:crosses val="autoZero"/>
        <c:crossBetween val="between"/>
      </c:valAx>
      <c:spPr>
        <a:solidFill>
          <a:schemeClr val="bg1">
            <a:lumMod val="75000"/>
          </a:schemeClr>
        </a:solidFill>
      </c:spPr>
    </c:plotArea>
    <c:legend>
      <c:legendPos val="r"/>
      <c:layout>
        <c:manualLayout>
          <c:xMode val="edge"/>
          <c:yMode val="edge"/>
          <c:x val="0.12975605755451841"/>
          <c:y val="0.92264092793221097"/>
          <c:w val="0.71965578155033183"/>
          <c:h val="6.214057901329139E-2"/>
        </c:manualLayout>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Gasto</a:t>
            </a:r>
            <a:r>
              <a:rPr lang="es-CL" sz="1600" baseline="0"/>
              <a:t> en I+D</a:t>
            </a:r>
            <a:r>
              <a:rPr lang="es-CL" sz="1600"/>
              <a:t> Corriente v/s</a:t>
            </a:r>
            <a:r>
              <a:rPr lang="es-CL" sz="1600" baseline="0"/>
              <a:t> Gasto en Capital por </a:t>
            </a:r>
            <a:r>
              <a:rPr lang="es-CL" sz="1600" b="1" i="0" u="none" strike="noStrike" baseline="0">
                <a:effectLst/>
              </a:rPr>
              <a:t>Unidad Declarante  </a:t>
            </a:r>
            <a:r>
              <a:rPr lang="es-CL" sz="1600" baseline="0"/>
              <a:t>(MM$ reales de 2015)</a:t>
            </a:r>
            <a:endParaRPr lang="es-CL" sz="1600"/>
          </a:p>
        </c:rich>
      </c:tx>
      <c:layout>
        <c:manualLayout>
          <c:xMode val="edge"/>
          <c:yMode val="edge"/>
          <c:x val="0.18619257777797074"/>
          <c:y val="2.5024068287902178E-5"/>
        </c:manualLayout>
      </c:layout>
      <c:overlay val="0"/>
    </c:title>
    <c:autoTitleDeleted val="0"/>
    <c:plotArea>
      <c:layout>
        <c:manualLayout>
          <c:layoutTarget val="inner"/>
          <c:xMode val="edge"/>
          <c:yMode val="edge"/>
          <c:x val="5.0912221427154139E-2"/>
          <c:y val="7.2155943320308918E-2"/>
          <c:w val="0.84599615775503745"/>
          <c:h val="0.78896432778614844"/>
        </c:manualLayout>
      </c:layout>
      <c:barChart>
        <c:barDir val="col"/>
        <c:grouping val="clustered"/>
        <c:varyColors val="0"/>
        <c:ser>
          <c:idx val="0"/>
          <c:order val="0"/>
          <c:tx>
            <c:strRef>
              <c:f>'C.8'!$G$14</c:f>
              <c:strCache>
                <c:ptCount val="1"/>
                <c:pt idx="0">
                  <c:v>Estado</c:v>
                </c:pt>
              </c:strCache>
            </c:strRef>
          </c:tx>
          <c:invertIfNegative val="0"/>
          <c:cat>
            <c:multiLvlStrRef>
              <c:f>'C.8'!$H$12:$U$13</c:f>
              <c:multiLvlStrCache>
                <c:ptCount val="14"/>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pt idx="12">
                    <c:v>Gasto Corriente</c:v>
                  </c:pt>
                  <c:pt idx="13">
                    <c:v>Gasto Capital</c:v>
                  </c:pt>
                </c:lvl>
                <c:lvl>
                  <c:pt idx="0">
                    <c:v>2009</c:v>
                  </c:pt>
                  <c:pt idx="2">
                    <c:v>2010</c:v>
                  </c:pt>
                  <c:pt idx="4">
                    <c:v>2011</c:v>
                  </c:pt>
                  <c:pt idx="6">
                    <c:v>2012</c:v>
                  </c:pt>
                  <c:pt idx="8">
                    <c:v>2013</c:v>
                  </c:pt>
                  <c:pt idx="10">
                    <c:v>2014</c:v>
                  </c:pt>
                  <c:pt idx="12">
                    <c:v>2015p</c:v>
                  </c:pt>
                </c:lvl>
              </c:multiLvlStrCache>
            </c:multiLvlStrRef>
          </c:cat>
          <c:val>
            <c:numRef>
              <c:f>'C.8'!$H$14:$U$14</c:f>
              <c:numCache>
                <c:formatCode>#,##0</c:formatCode>
                <c:ptCount val="14"/>
                <c:pt idx="0">
                  <c:v>12437.82</c:v>
                </c:pt>
                <c:pt idx="1">
                  <c:v>1505.82</c:v>
                </c:pt>
                <c:pt idx="2">
                  <c:v>14755.68</c:v>
                </c:pt>
                <c:pt idx="3">
                  <c:v>1403.21</c:v>
                </c:pt>
                <c:pt idx="4">
                  <c:v>16191.87</c:v>
                </c:pt>
                <c:pt idx="5">
                  <c:v>3271.13</c:v>
                </c:pt>
                <c:pt idx="6">
                  <c:v>20400.27</c:v>
                </c:pt>
                <c:pt idx="7">
                  <c:v>1189.83</c:v>
                </c:pt>
                <c:pt idx="8">
                  <c:v>43654.73</c:v>
                </c:pt>
                <c:pt idx="9">
                  <c:v>5503.21</c:v>
                </c:pt>
                <c:pt idx="10">
                  <c:v>42879.67</c:v>
                </c:pt>
                <c:pt idx="11">
                  <c:v>4491.1099999999997</c:v>
                </c:pt>
                <c:pt idx="12">
                  <c:v>43299.62</c:v>
                </c:pt>
                <c:pt idx="13">
                  <c:v>4148.6400000000003</c:v>
                </c:pt>
              </c:numCache>
            </c:numRef>
          </c:val>
          <c:extLst>
            <c:ext xmlns:c16="http://schemas.microsoft.com/office/drawing/2014/chart" uri="{C3380CC4-5D6E-409C-BE32-E72D297353CC}">
              <c16:uniqueId val="{00000000-C7B3-4E3A-BD45-1F6E8AA0F792}"/>
            </c:ext>
          </c:extLst>
        </c:ser>
        <c:ser>
          <c:idx val="1"/>
          <c:order val="1"/>
          <c:tx>
            <c:strRef>
              <c:f>'C.8'!$G$15</c:f>
              <c:strCache>
                <c:ptCount val="1"/>
                <c:pt idx="0">
                  <c:v>Ed. Superior</c:v>
                </c:pt>
              </c:strCache>
            </c:strRef>
          </c:tx>
          <c:invertIfNegative val="0"/>
          <c:cat>
            <c:multiLvlStrRef>
              <c:f>'C.8'!$H$12:$U$13</c:f>
              <c:multiLvlStrCache>
                <c:ptCount val="14"/>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pt idx="12">
                    <c:v>Gasto Corriente</c:v>
                  </c:pt>
                  <c:pt idx="13">
                    <c:v>Gasto Capital</c:v>
                  </c:pt>
                </c:lvl>
                <c:lvl>
                  <c:pt idx="0">
                    <c:v>2009</c:v>
                  </c:pt>
                  <c:pt idx="2">
                    <c:v>2010</c:v>
                  </c:pt>
                  <c:pt idx="4">
                    <c:v>2011</c:v>
                  </c:pt>
                  <c:pt idx="6">
                    <c:v>2012</c:v>
                  </c:pt>
                  <c:pt idx="8">
                    <c:v>2013</c:v>
                  </c:pt>
                  <c:pt idx="10">
                    <c:v>2014</c:v>
                  </c:pt>
                  <c:pt idx="12">
                    <c:v>2015p</c:v>
                  </c:pt>
                </c:lvl>
              </c:multiLvlStrCache>
            </c:multiLvlStrRef>
          </c:cat>
          <c:val>
            <c:numRef>
              <c:f>'C.8'!$H$15:$U$15</c:f>
              <c:numCache>
                <c:formatCode>#,##0</c:formatCode>
                <c:ptCount val="14"/>
                <c:pt idx="0">
                  <c:v>133357.22</c:v>
                </c:pt>
                <c:pt idx="1">
                  <c:v>33048.239999999998</c:v>
                </c:pt>
                <c:pt idx="2">
                  <c:v>139899.94</c:v>
                </c:pt>
                <c:pt idx="3">
                  <c:v>28917.360000000001</c:v>
                </c:pt>
                <c:pt idx="4">
                  <c:v>128609.81</c:v>
                </c:pt>
                <c:pt idx="5">
                  <c:v>30084.79</c:v>
                </c:pt>
                <c:pt idx="6">
                  <c:v>151631.93</c:v>
                </c:pt>
                <c:pt idx="7">
                  <c:v>29859.07</c:v>
                </c:pt>
                <c:pt idx="8">
                  <c:v>199322.51</c:v>
                </c:pt>
                <c:pt idx="9">
                  <c:v>30871.09</c:v>
                </c:pt>
                <c:pt idx="10">
                  <c:v>196839.79</c:v>
                </c:pt>
                <c:pt idx="11">
                  <c:v>29786.07</c:v>
                </c:pt>
                <c:pt idx="12">
                  <c:v>209400.84</c:v>
                </c:pt>
                <c:pt idx="13">
                  <c:v>24614.85</c:v>
                </c:pt>
              </c:numCache>
            </c:numRef>
          </c:val>
          <c:extLst>
            <c:ext xmlns:c16="http://schemas.microsoft.com/office/drawing/2014/chart" uri="{C3380CC4-5D6E-409C-BE32-E72D297353CC}">
              <c16:uniqueId val="{00000001-C7B3-4E3A-BD45-1F6E8AA0F792}"/>
            </c:ext>
          </c:extLst>
        </c:ser>
        <c:ser>
          <c:idx val="2"/>
          <c:order val="2"/>
          <c:tx>
            <c:strRef>
              <c:f>'C.8'!$G$16</c:f>
              <c:strCache>
                <c:ptCount val="1"/>
                <c:pt idx="0">
                  <c:v>IPSFL</c:v>
                </c:pt>
              </c:strCache>
            </c:strRef>
          </c:tx>
          <c:invertIfNegative val="0"/>
          <c:cat>
            <c:multiLvlStrRef>
              <c:f>'C.8'!$H$12:$U$13</c:f>
              <c:multiLvlStrCache>
                <c:ptCount val="14"/>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pt idx="12">
                    <c:v>Gasto Corriente</c:v>
                  </c:pt>
                  <c:pt idx="13">
                    <c:v>Gasto Capital</c:v>
                  </c:pt>
                </c:lvl>
                <c:lvl>
                  <c:pt idx="0">
                    <c:v>2009</c:v>
                  </c:pt>
                  <c:pt idx="2">
                    <c:v>2010</c:v>
                  </c:pt>
                  <c:pt idx="4">
                    <c:v>2011</c:v>
                  </c:pt>
                  <c:pt idx="6">
                    <c:v>2012</c:v>
                  </c:pt>
                  <c:pt idx="8">
                    <c:v>2013</c:v>
                  </c:pt>
                  <c:pt idx="10">
                    <c:v>2014</c:v>
                  </c:pt>
                  <c:pt idx="12">
                    <c:v>2015p</c:v>
                  </c:pt>
                </c:lvl>
              </c:multiLvlStrCache>
            </c:multiLvlStrRef>
          </c:cat>
          <c:val>
            <c:numRef>
              <c:f>'C.8'!$H$16:$U$16</c:f>
              <c:numCache>
                <c:formatCode>#,##0</c:formatCode>
                <c:ptCount val="14"/>
                <c:pt idx="0">
                  <c:v>38318</c:v>
                </c:pt>
                <c:pt idx="1">
                  <c:v>5234.91</c:v>
                </c:pt>
                <c:pt idx="2">
                  <c:v>39095.879999999997</c:v>
                </c:pt>
                <c:pt idx="3">
                  <c:v>5566.03</c:v>
                </c:pt>
                <c:pt idx="4">
                  <c:v>41933.160000000003</c:v>
                </c:pt>
                <c:pt idx="5">
                  <c:v>5777.42</c:v>
                </c:pt>
                <c:pt idx="6">
                  <c:v>52055.31</c:v>
                </c:pt>
                <c:pt idx="7">
                  <c:v>6625.1</c:v>
                </c:pt>
                <c:pt idx="8">
                  <c:v>22183.68</c:v>
                </c:pt>
                <c:pt idx="9">
                  <c:v>2273.38</c:v>
                </c:pt>
                <c:pt idx="10">
                  <c:v>40861.07</c:v>
                </c:pt>
                <c:pt idx="11">
                  <c:v>3986.98</c:v>
                </c:pt>
                <c:pt idx="12">
                  <c:v>48488.19</c:v>
                </c:pt>
                <c:pt idx="13">
                  <c:v>4946.58</c:v>
                </c:pt>
              </c:numCache>
            </c:numRef>
          </c:val>
          <c:extLst>
            <c:ext xmlns:c16="http://schemas.microsoft.com/office/drawing/2014/chart" uri="{C3380CC4-5D6E-409C-BE32-E72D297353CC}">
              <c16:uniqueId val="{00000002-C7B3-4E3A-BD45-1F6E8AA0F792}"/>
            </c:ext>
          </c:extLst>
        </c:ser>
        <c:ser>
          <c:idx val="3"/>
          <c:order val="3"/>
          <c:tx>
            <c:strRef>
              <c:f>'C.8'!$G$17</c:f>
              <c:strCache>
                <c:ptCount val="1"/>
                <c:pt idx="0">
                  <c:v>Empresas</c:v>
                </c:pt>
              </c:strCache>
            </c:strRef>
          </c:tx>
          <c:invertIfNegative val="0"/>
          <c:cat>
            <c:multiLvlStrRef>
              <c:f>'C.8'!$H$12:$U$13</c:f>
              <c:multiLvlStrCache>
                <c:ptCount val="14"/>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pt idx="12">
                    <c:v>Gasto Corriente</c:v>
                  </c:pt>
                  <c:pt idx="13">
                    <c:v>Gasto Capital</c:v>
                  </c:pt>
                </c:lvl>
                <c:lvl>
                  <c:pt idx="0">
                    <c:v>2009</c:v>
                  </c:pt>
                  <c:pt idx="2">
                    <c:v>2010</c:v>
                  </c:pt>
                  <c:pt idx="4">
                    <c:v>2011</c:v>
                  </c:pt>
                  <c:pt idx="6">
                    <c:v>2012</c:v>
                  </c:pt>
                  <c:pt idx="8">
                    <c:v>2013</c:v>
                  </c:pt>
                  <c:pt idx="10">
                    <c:v>2014</c:v>
                  </c:pt>
                  <c:pt idx="12">
                    <c:v>2015p</c:v>
                  </c:pt>
                </c:lvl>
              </c:multiLvlStrCache>
            </c:multiLvlStrRef>
          </c:cat>
          <c:val>
            <c:numRef>
              <c:f>'C.8'!$H$17:$U$17</c:f>
              <c:numCache>
                <c:formatCode>#,##0</c:formatCode>
                <c:ptCount val="14"/>
                <c:pt idx="0">
                  <c:v>101810.23</c:v>
                </c:pt>
                <c:pt idx="1">
                  <c:v>20755.05</c:v>
                </c:pt>
                <c:pt idx="2">
                  <c:v>98620.71</c:v>
                </c:pt>
                <c:pt idx="3">
                  <c:v>31163.08</c:v>
                </c:pt>
                <c:pt idx="4">
                  <c:v>113520.78</c:v>
                </c:pt>
                <c:pt idx="5">
                  <c:v>53177.2</c:v>
                </c:pt>
                <c:pt idx="6">
                  <c:v>137083.07999999999</c:v>
                </c:pt>
                <c:pt idx="7">
                  <c:v>45255.92</c:v>
                </c:pt>
                <c:pt idx="8">
                  <c:v>158576.04</c:v>
                </c:pt>
                <c:pt idx="9">
                  <c:v>46309.69</c:v>
                </c:pt>
                <c:pt idx="10">
                  <c:v>161732.29</c:v>
                </c:pt>
                <c:pt idx="11">
                  <c:v>32419.91</c:v>
                </c:pt>
                <c:pt idx="12">
                  <c:v>185057.99</c:v>
                </c:pt>
                <c:pt idx="13">
                  <c:v>23317.83</c:v>
                </c:pt>
              </c:numCache>
            </c:numRef>
          </c:val>
          <c:extLst>
            <c:ext xmlns:c16="http://schemas.microsoft.com/office/drawing/2014/chart" uri="{C3380CC4-5D6E-409C-BE32-E72D297353CC}">
              <c16:uniqueId val="{00000003-C7B3-4E3A-BD45-1F6E8AA0F792}"/>
            </c:ext>
          </c:extLst>
        </c:ser>
        <c:dLbls>
          <c:showLegendKey val="0"/>
          <c:showVal val="0"/>
          <c:showCatName val="0"/>
          <c:showSerName val="0"/>
          <c:showPercent val="0"/>
          <c:showBubbleSize val="0"/>
        </c:dLbls>
        <c:gapWidth val="150"/>
        <c:axId val="271037632"/>
        <c:axId val="271038192"/>
      </c:barChart>
      <c:catAx>
        <c:axId val="271037632"/>
        <c:scaling>
          <c:orientation val="minMax"/>
        </c:scaling>
        <c:delete val="0"/>
        <c:axPos val="b"/>
        <c:majorGridlines>
          <c:spPr>
            <a:ln>
              <a:solidFill>
                <a:schemeClr val="bg1"/>
              </a:solidFill>
            </a:ln>
          </c:spPr>
        </c:majorGridlines>
        <c:numFmt formatCode="General" sourceLinked="0"/>
        <c:majorTickMark val="out"/>
        <c:minorTickMark val="none"/>
        <c:tickLblPos val="nextTo"/>
        <c:crossAx val="271038192"/>
        <c:crosses val="autoZero"/>
        <c:auto val="1"/>
        <c:lblAlgn val="ctr"/>
        <c:lblOffset val="100"/>
        <c:noMultiLvlLbl val="0"/>
      </c:catAx>
      <c:valAx>
        <c:axId val="271038192"/>
        <c:scaling>
          <c:orientation val="minMax"/>
        </c:scaling>
        <c:delete val="0"/>
        <c:axPos val="l"/>
        <c:majorGridlines>
          <c:spPr>
            <a:ln>
              <a:solidFill>
                <a:schemeClr val="bg1"/>
              </a:solidFill>
            </a:ln>
          </c:spPr>
        </c:majorGridlines>
        <c:numFmt formatCode="#,##0" sourceLinked="1"/>
        <c:majorTickMark val="out"/>
        <c:minorTickMark val="none"/>
        <c:tickLblPos val="nextTo"/>
        <c:crossAx val="271037632"/>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Gasto en I+D Según Tipo de Investigación y Unidad</a:t>
            </a:r>
            <a:r>
              <a:rPr lang="es-CL" sz="1600" baseline="0"/>
              <a:t> Declarante  </a:t>
            </a:r>
            <a:r>
              <a:rPr lang="es-CL" sz="1600"/>
              <a:t>(MM$ reales de 2015)</a:t>
            </a:r>
          </a:p>
        </c:rich>
      </c:tx>
      <c:layout>
        <c:manualLayout>
          <c:xMode val="edge"/>
          <c:yMode val="edge"/>
          <c:x val="0.17650658373891237"/>
          <c:y val="2.4128076923682996E-2"/>
        </c:manualLayout>
      </c:layout>
      <c:overlay val="0"/>
    </c:title>
    <c:autoTitleDeleted val="0"/>
    <c:plotArea>
      <c:layout/>
      <c:barChart>
        <c:barDir val="col"/>
        <c:grouping val="clustered"/>
        <c:varyColors val="0"/>
        <c:ser>
          <c:idx val="0"/>
          <c:order val="0"/>
          <c:tx>
            <c:strRef>
              <c:f>'C.9'!$G$16</c:f>
              <c:strCache>
                <c:ptCount val="1"/>
                <c:pt idx="0">
                  <c:v>Estado</c:v>
                </c:pt>
              </c:strCache>
            </c:strRef>
          </c:tx>
          <c:invertIfNegative val="0"/>
          <c:cat>
            <c:multiLvlStrRef>
              <c:f>'C.9'!$H$14:$AB$15</c:f>
              <c:multiLvlStrCache>
                <c:ptCount val="21"/>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pt idx="18">
                    <c:v>Investigación Básica</c:v>
                  </c:pt>
                  <c:pt idx="19">
                    <c:v>Investigación Aplicada</c:v>
                  </c:pt>
                  <c:pt idx="20">
                    <c:v>Desarrollo Experimental</c:v>
                  </c:pt>
                </c:lvl>
                <c:lvl>
                  <c:pt idx="0">
                    <c:v>2009</c:v>
                  </c:pt>
                  <c:pt idx="3">
                    <c:v>2010</c:v>
                  </c:pt>
                  <c:pt idx="6">
                    <c:v>2011</c:v>
                  </c:pt>
                  <c:pt idx="9">
                    <c:v>2012</c:v>
                  </c:pt>
                  <c:pt idx="12">
                    <c:v>2013</c:v>
                  </c:pt>
                  <c:pt idx="15">
                    <c:v>2014</c:v>
                  </c:pt>
                  <c:pt idx="18">
                    <c:v>2015p</c:v>
                  </c:pt>
                </c:lvl>
              </c:multiLvlStrCache>
            </c:multiLvlStrRef>
          </c:cat>
          <c:val>
            <c:numRef>
              <c:f>'C.9'!$H$16:$AB$16</c:f>
              <c:numCache>
                <c:formatCode>#,##0</c:formatCode>
                <c:ptCount val="21"/>
                <c:pt idx="0">
                  <c:v>4274.07</c:v>
                </c:pt>
                <c:pt idx="1">
                  <c:v>6430.31</c:v>
                </c:pt>
                <c:pt idx="2">
                  <c:v>1733.44</c:v>
                </c:pt>
                <c:pt idx="3">
                  <c:v>6470.68</c:v>
                </c:pt>
                <c:pt idx="4">
                  <c:v>6509.78</c:v>
                </c:pt>
                <c:pt idx="5">
                  <c:v>1775.22</c:v>
                </c:pt>
                <c:pt idx="6">
                  <c:v>4273.6284695817521</c:v>
                </c:pt>
                <c:pt idx="7">
                  <c:v>9992.0625</c:v>
                </c:pt>
                <c:pt idx="8">
                  <c:v>1926.7692490494312</c:v>
                </c:pt>
                <c:pt idx="9">
                  <c:v>5101.33</c:v>
                </c:pt>
                <c:pt idx="10">
                  <c:v>12456.5</c:v>
                </c:pt>
                <c:pt idx="11">
                  <c:v>2842.45</c:v>
                </c:pt>
                <c:pt idx="12">
                  <c:v>5753.02</c:v>
                </c:pt>
                <c:pt idx="13">
                  <c:v>26787.21</c:v>
                </c:pt>
                <c:pt idx="14">
                  <c:v>11114.5</c:v>
                </c:pt>
                <c:pt idx="15">
                  <c:v>6881.12</c:v>
                </c:pt>
                <c:pt idx="16">
                  <c:v>25835.53</c:v>
                </c:pt>
                <c:pt idx="17">
                  <c:v>10163.030000000001</c:v>
                </c:pt>
                <c:pt idx="18">
                  <c:v>7779.28</c:v>
                </c:pt>
                <c:pt idx="19">
                  <c:v>27512.94</c:v>
                </c:pt>
                <c:pt idx="20">
                  <c:v>8007.39</c:v>
                </c:pt>
              </c:numCache>
            </c:numRef>
          </c:val>
          <c:extLst>
            <c:ext xmlns:c16="http://schemas.microsoft.com/office/drawing/2014/chart" uri="{C3380CC4-5D6E-409C-BE32-E72D297353CC}">
              <c16:uniqueId val="{00000000-5EDA-4181-86DF-45A415F655A2}"/>
            </c:ext>
          </c:extLst>
        </c:ser>
        <c:ser>
          <c:idx val="1"/>
          <c:order val="1"/>
          <c:tx>
            <c:strRef>
              <c:f>'C.9'!$G$17</c:f>
              <c:strCache>
                <c:ptCount val="1"/>
                <c:pt idx="0">
                  <c:v>Ed. Superior</c:v>
                </c:pt>
              </c:strCache>
            </c:strRef>
          </c:tx>
          <c:invertIfNegative val="0"/>
          <c:cat>
            <c:multiLvlStrRef>
              <c:f>'C.9'!$H$14:$AB$15</c:f>
              <c:multiLvlStrCache>
                <c:ptCount val="21"/>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pt idx="18">
                    <c:v>Investigación Básica</c:v>
                  </c:pt>
                  <c:pt idx="19">
                    <c:v>Investigación Aplicada</c:v>
                  </c:pt>
                  <c:pt idx="20">
                    <c:v>Desarrollo Experimental</c:v>
                  </c:pt>
                </c:lvl>
                <c:lvl>
                  <c:pt idx="0">
                    <c:v>2009</c:v>
                  </c:pt>
                  <c:pt idx="3">
                    <c:v>2010</c:v>
                  </c:pt>
                  <c:pt idx="6">
                    <c:v>2011</c:v>
                  </c:pt>
                  <c:pt idx="9">
                    <c:v>2012</c:v>
                  </c:pt>
                  <c:pt idx="12">
                    <c:v>2013</c:v>
                  </c:pt>
                  <c:pt idx="15">
                    <c:v>2014</c:v>
                  </c:pt>
                  <c:pt idx="18">
                    <c:v>2015p</c:v>
                  </c:pt>
                </c:lvl>
              </c:multiLvlStrCache>
            </c:multiLvlStrRef>
          </c:cat>
          <c:val>
            <c:numRef>
              <c:f>'C.9'!$H$17:$AB$17</c:f>
              <c:numCache>
                <c:formatCode>#,##0</c:formatCode>
                <c:ptCount val="21"/>
                <c:pt idx="0">
                  <c:v>51062.75</c:v>
                </c:pt>
                <c:pt idx="1">
                  <c:v>59837.48</c:v>
                </c:pt>
                <c:pt idx="2">
                  <c:v>22456.99</c:v>
                </c:pt>
                <c:pt idx="3">
                  <c:v>53017.2</c:v>
                </c:pt>
                <c:pt idx="4">
                  <c:v>63478.39</c:v>
                </c:pt>
                <c:pt idx="5">
                  <c:v>23404.35</c:v>
                </c:pt>
                <c:pt idx="6">
                  <c:v>59529.028517110244</c:v>
                </c:pt>
                <c:pt idx="7">
                  <c:v>53665.136977186346</c:v>
                </c:pt>
                <c:pt idx="8">
                  <c:v>15415.239496197724</c:v>
                </c:pt>
                <c:pt idx="9">
                  <c:v>68833.460000000006</c:v>
                </c:pt>
                <c:pt idx="10">
                  <c:v>65535.72</c:v>
                </c:pt>
                <c:pt idx="11">
                  <c:v>17262.75</c:v>
                </c:pt>
                <c:pt idx="12">
                  <c:v>84000.94</c:v>
                </c:pt>
                <c:pt idx="13">
                  <c:v>86340.6</c:v>
                </c:pt>
                <c:pt idx="14">
                  <c:v>28980.97</c:v>
                </c:pt>
                <c:pt idx="15">
                  <c:v>96045.16</c:v>
                </c:pt>
                <c:pt idx="16">
                  <c:v>78062.399999999994</c:v>
                </c:pt>
                <c:pt idx="17">
                  <c:v>22732.23</c:v>
                </c:pt>
                <c:pt idx="18">
                  <c:v>105234.07</c:v>
                </c:pt>
                <c:pt idx="19">
                  <c:v>80485.58</c:v>
                </c:pt>
                <c:pt idx="20">
                  <c:v>23681.200000000001</c:v>
                </c:pt>
              </c:numCache>
            </c:numRef>
          </c:val>
          <c:extLst>
            <c:ext xmlns:c16="http://schemas.microsoft.com/office/drawing/2014/chart" uri="{C3380CC4-5D6E-409C-BE32-E72D297353CC}">
              <c16:uniqueId val="{00000001-5EDA-4181-86DF-45A415F655A2}"/>
            </c:ext>
          </c:extLst>
        </c:ser>
        <c:ser>
          <c:idx val="2"/>
          <c:order val="2"/>
          <c:tx>
            <c:strRef>
              <c:f>'C.9'!$G$18</c:f>
              <c:strCache>
                <c:ptCount val="1"/>
                <c:pt idx="0">
                  <c:v>IPSFL</c:v>
                </c:pt>
              </c:strCache>
            </c:strRef>
          </c:tx>
          <c:invertIfNegative val="0"/>
          <c:cat>
            <c:multiLvlStrRef>
              <c:f>'C.9'!$H$14:$AB$15</c:f>
              <c:multiLvlStrCache>
                <c:ptCount val="21"/>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pt idx="18">
                    <c:v>Investigación Básica</c:v>
                  </c:pt>
                  <c:pt idx="19">
                    <c:v>Investigación Aplicada</c:v>
                  </c:pt>
                  <c:pt idx="20">
                    <c:v>Desarrollo Experimental</c:v>
                  </c:pt>
                </c:lvl>
                <c:lvl>
                  <c:pt idx="0">
                    <c:v>2009</c:v>
                  </c:pt>
                  <c:pt idx="3">
                    <c:v>2010</c:v>
                  </c:pt>
                  <c:pt idx="6">
                    <c:v>2011</c:v>
                  </c:pt>
                  <c:pt idx="9">
                    <c:v>2012</c:v>
                  </c:pt>
                  <c:pt idx="12">
                    <c:v>2013</c:v>
                  </c:pt>
                  <c:pt idx="15">
                    <c:v>2014</c:v>
                  </c:pt>
                  <c:pt idx="18">
                    <c:v>2015p</c:v>
                  </c:pt>
                </c:lvl>
              </c:multiLvlStrCache>
            </c:multiLvlStrRef>
          </c:cat>
          <c:val>
            <c:numRef>
              <c:f>'C.9'!$H$18:$AB$18</c:f>
              <c:numCache>
                <c:formatCode>#,##0</c:formatCode>
                <c:ptCount val="21"/>
                <c:pt idx="0">
                  <c:v>8566.57</c:v>
                </c:pt>
                <c:pt idx="1">
                  <c:v>23294.79</c:v>
                </c:pt>
                <c:pt idx="2">
                  <c:v>6456.63</c:v>
                </c:pt>
                <c:pt idx="3">
                  <c:v>9089.51</c:v>
                </c:pt>
                <c:pt idx="4">
                  <c:v>23571.27</c:v>
                </c:pt>
                <c:pt idx="5">
                  <c:v>6435.1</c:v>
                </c:pt>
                <c:pt idx="6">
                  <c:v>11011.350570342207</c:v>
                </c:pt>
                <c:pt idx="7">
                  <c:v>22640.352804182479</c:v>
                </c:pt>
                <c:pt idx="8">
                  <c:v>8281.3085076045627</c:v>
                </c:pt>
                <c:pt idx="9">
                  <c:v>11629.23</c:v>
                </c:pt>
                <c:pt idx="10">
                  <c:v>26941.77</c:v>
                </c:pt>
                <c:pt idx="11">
                  <c:v>13484.32</c:v>
                </c:pt>
                <c:pt idx="12">
                  <c:v>7523.78</c:v>
                </c:pt>
                <c:pt idx="13">
                  <c:v>10284.030000000001</c:v>
                </c:pt>
                <c:pt idx="14">
                  <c:v>4375.88</c:v>
                </c:pt>
                <c:pt idx="15">
                  <c:v>8649.39</c:v>
                </c:pt>
                <c:pt idx="16">
                  <c:v>12925.24</c:v>
                </c:pt>
                <c:pt idx="17">
                  <c:v>19286.439999999999</c:v>
                </c:pt>
                <c:pt idx="18">
                  <c:v>11606.91</c:v>
                </c:pt>
                <c:pt idx="19">
                  <c:v>33524.629999999997</c:v>
                </c:pt>
                <c:pt idx="20">
                  <c:v>3356.65</c:v>
                </c:pt>
              </c:numCache>
            </c:numRef>
          </c:val>
          <c:extLst>
            <c:ext xmlns:c16="http://schemas.microsoft.com/office/drawing/2014/chart" uri="{C3380CC4-5D6E-409C-BE32-E72D297353CC}">
              <c16:uniqueId val="{00000002-5EDA-4181-86DF-45A415F655A2}"/>
            </c:ext>
          </c:extLst>
        </c:ser>
        <c:ser>
          <c:idx val="3"/>
          <c:order val="3"/>
          <c:tx>
            <c:strRef>
              <c:f>'C.9'!$G$19</c:f>
              <c:strCache>
                <c:ptCount val="1"/>
                <c:pt idx="0">
                  <c:v>Empresas</c:v>
                </c:pt>
              </c:strCache>
            </c:strRef>
          </c:tx>
          <c:invertIfNegative val="0"/>
          <c:cat>
            <c:multiLvlStrRef>
              <c:f>'C.9'!$H$14:$AB$15</c:f>
              <c:multiLvlStrCache>
                <c:ptCount val="21"/>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pt idx="18">
                    <c:v>Investigación Básica</c:v>
                  </c:pt>
                  <c:pt idx="19">
                    <c:v>Investigación Aplicada</c:v>
                  </c:pt>
                  <c:pt idx="20">
                    <c:v>Desarrollo Experimental</c:v>
                  </c:pt>
                </c:lvl>
                <c:lvl>
                  <c:pt idx="0">
                    <c:v>2009</c:v>
                  </c:pt>
                  <c:pt idx="3">
                    <c:v>2010</c:v>
                  </c:pt>
                  <c:pt idx="6">
                    <c:v>2011</c:v>
                  </c:pt>
                  <c:pt idx="9">
                    <c:v>2012</c:v>
                  </c:pt>
                  <c:pt idx="12">
                    <c:v>2013</c:v>
                  </c:pt>
                  <c:pt idx="15">
                    <c:v>2014</c:v>
                  </c:pt>
                  <c:pt idx="18">
                    <c:v>2015p</c:v>
                  </c:pt>
                </c:lvl>
              </c:multiLvlStrCache>
            </c:multiLvlStrRef>
          </c:cat>
          <c:val>
            <c:numRef>
              <c:f>'C.9'!$H$19:$AB$19</c:f>
              <c:numCache>
                <c:formatCode>#,##0</c:formatCode>
                <c:ptCount val="21"/>
                <c:pt idx="0">
                  <c:v>5253.77</c:v>
                </c:pt>
                <c:pt idx="1">
                  <c:v>50373.48</c:v>
                </c:pt>
                <c:pt idx="2">
                  <c:v>46182.98</c:v>
                </c:pt>
                <c:pt idx="3">
                  <c:v>6667.68</c:v>
                </c:pt>
                <c:pt idx="4">
                  <c:v>47699.39</c:v>
                </c:pt>
                <c:pt idx="5">
                  <c:v>44253.63</c:v>
                </c:pt>
                <c:pt idx="6">
                  <c:v>6523.8778517110241</c:v>
                </c:pt>
                <c:pt idx="7">
                  <c:v>60657.952471482939</c:v>
                </c:pt>
                <c:pt idx="8">
                  <c:v>46339.071815589312</c:v>
                </c:pt>
                <c:pt idx="9">
                  <c:v>8116.32</c:v>
                </c:pt>
                <c:pt idx="10">
                  <c:v>71074.3</c:v>
                </c:pt>
                <c:pt idx="11">
                  <c:v>57892.47</c:v>
                </c:pt>
                <c:pt idx="12">
                  <c:v>15184.43</c:v>
                </c:pt>
                <c:pt idx="13">
                  <c:v>50025.72</c:v>
                </c:pt>
                <c:pt idx="14">
                  <c:v>93365.89</c:v>
                </c:pt>
                <c:pt idx="15">
                  <c:v>13119.58</c:v>
                </c:pt>
                <c:pt idx="16">
                  <c:v>49859.1</c:v>
                </c:pt>
                <c:pt idx="17">
                  <c:v>98753.61</c:v>
                </c:pt>
                <c:pt idx="18">
                  <c:v>22819.96</c:v>
                </c:pt>
                <c:pt idx="19">
                  <c:v>73554.44</c:v>
                </c:pt>
                <c:pt idx="20">
                  <c:v>88683.59</c:v>
                </c:pt>
              </c:numCache>
            </c:numRef>
          </c:val>
          <c:extLst>
            <c:ext xmlns:c16="http://schemas.microsoft.com/office/drawing/2014/chart" uri="{C3380CC4-5D6E-409C-BE32-E72D297353CC}">
              <c16:uniqueId val="{00000003-5EDA-4181-86DF-45A415F655A2}"/>
            </c:ext>
          </c:extLst>
        </c:ser>
        <c:dLbls>
          <c:showLegendKey val="0"/>
          <c:showVal val="0"/>
          <c:showCatName val="0"/>
          <c:showSerName val="0"/>
          <c:showPercent val="0"/>
          <c:showBubbleSize val="0"/>
        </c:dLbls>
        <c:gapWidth val="150"/>
        <c:axId val="272235584"/>
        <c:axId val="272236144"/>
      </c:barChart>
      <c:catAx>
        <c:axId val="272235584"/>
        <c:scaling>
          <c:orientation val="minMax"/>
        </c:scaling>
        <c:delete val="0"/>
        <c:axPos val="b"/>
        <c:majorGridlines>
          <c:spPr>
            <a:ln>
              <a:solidFill>
                <a:schemeClr val="bg1"/>
              </a:solidFill>
            </a:ln>
          </c:spPr>
        </c:majorGridlines>
        <c:numFmt formatCode="General" sourceLinked="0"/>
        <c:majorTickMark val="out"/>
        <c:minorTickMark val="none"/>
        <c:tickLblPos val="nextTo"/>
        <c:crossAx val="272236144"/>
        <c:crosses val="autoZero"/>
        <c:auto val="1"/>
        <c:lblAlgn val="ctr"/>
        <c:lblOffset val="100"/>
        <c:noMultiLvlLbl val="0"/>
      </c:catAx>
      <c:valAx>
        <c:axId val="272236144"/>
        <c:scaling>
          <c:orientation val="minMax"/>
        </c:scaling>
        <c:delete val="0"/>
        <c:axPos val="l"/>
        <c:majorGridlines>
          <c:spPr>
            <a:ln>
              <a:solidFill>
                <a:schemeClr val="bg1"/>
              </a:solidFill>
            </a:ln>
          </c:spPr>
        </c:majorGridlines>
        <c:numFmt formatCode="#,##0" sourceLinked="1"/>
        <c:majorTickMark val="out"/>
        <c:minorTickMark val="none"/>
        <c:tickLblPos val="nextTo"/>
        <c:crossAx val="272235584"/>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 Gasto en I+D Según Tipo de Investigación                                     </a:t>
            </a:r>
          </a:p>
          <a:p>
            <a:pPr>
              <a:defRPr sz="1600"/>
            </a:pPr>
            <a:r>
              <a:rPr lang="es-CL" sz="1600"/>
              <a:t>  (MM$ reales de 2015)</a:t>
            </a:r>
          </a:p>
        </c:rich>
      </c:tx>
      <c:layout>
        <c:manualLayout>
          <c:xMode val="edge"/>
          <c:yMode val="edge"/>
          <c:x val="0.21506745695796248"/>
          <c:y val="0"/>
        </c:manualLayout>
      </c:layout>
      <c:overlay val="0"/>
    </c:title>
    <c:autoTitleDeleted val="0"/>
    <c:plotArea>
      <c:layout>
        <c:manualLayout>
          <c:layoutTarget val="inner"/>
          <c:xMode val="edge"/>
          <c:yMode val="edge"/>
          <c:x val="7.7699777815300866E-2"/>
          <c:y val="0.10901792669146124"/>
          <c:w val="0.84444347687635357"/>
          <c:h val="0.84164359699198266"/>
        </c:manualLayout>
      </c:layout>
      <c:barChart>
        <c:barDir val="col"/>
        <c:grouping val="clustered"/>
        <c:varyColors val="0"/>
        <c:ser>
          <c:idx val="0"/>
          <c:order val="0"/>
          <c:tx>
            <c:strRef>
              <c:f>'C.9'!$AF$16</c:f>
              <c:strCache>
                <c:ptCount val="1"/>
                <c:pt idx="0">
                  <c:v>2009</c:v>
                </c:pt>
              </c:strCache>
            </c:strRef>
          </c:tx>
          <c:invertIfNegative val="0"/>
          <c:cat>
            <c:strRef>
              <c:f>'C.9'!$AE$17:$AE$19</c:f>
              <c:strCache>
                <c:ptCount val="3"/>
                <c:pt idx="0">
                  <c:v>Investigación Básica</c:v>
                </c:pt>
                <c:pt idx="1">
                  <c:v>Investigación Aplicada</c:v>
                </c:pt>
                <c:pt idx="2">
                  <c:v>Desarrollo Experimental</c:v>
                </c:pt>
              </c:strCache>
            </c:strRef>
          </c:cat>
          <c:val>
            <c:numRef>
              <c:f>'C.9'!$AF$17:$AF$19</c:f>
              <c:numCache>
                <c:formatCode>#,##0</c:formatCode>
                <c:ptCount val="3"/>
                <c:pt idx="0">
                  <c:v>69157.16</c:v>
                </c:pt>
                <c:pt idx="1">
                  <c:v>139936.06000000003</c:v>
                </c:pt>
                <c:pt idx="2">
                  <c:v>76830.040000000008</c:v>
                </c:pt>
              </c:numCache>
            </c:numRef>
          </c:val>
          <c:extLst>
            <c:ext xmlns:c16="http://schemas.microsoft.com/office/drawing/2014/chart" uri="{C3380CC4-5D6E-409C-BE32-E72D297353CC}">
              <c16:uniqueId val="{00000000-18F5-40D9-B8EF-87269D551A7C}"/>
            </c:ext>
          </c:extLst>
        </c:ser>
        <c:ser>
          <c:idx val="1"/>
          <c:order val="1"/>
          <c:tx>
            <c:strRef>
              <c:f>'C.9'!$AG$16</c:f>
              <c:strCache>
                <c:ptCount val="1"/>
                <c:pt idx="0">
                  <c:v>2010</c:v>
                </c:pt>
              </c:strCache>
            </c:strRef>
          </c:tx>
          <c:invertIfNegative val="0"/>
          <c:cat>
            <c:strRef>
              <c:f>'C.9'!$AE$17:$AE$19</c:f>
              <c:strCache>
                <c:ptCount val="3"/>
                <c:pt idx="0">
                  <c:v>Investigación Básica</c:v>
                </c:pt>
                <c:pt idx="1">
                  <c:v>Investigación Aplicada</c:v>
                </c:pt>
                <c:pt idx="2">
                  <c:v>Desarrollo Experimental</c:v>
                </c:pt>
              </c:strCache>
            </c:strRef>
          </c:cat>
          <c:val>
            <c:numRef>
              <c:f>'C.9'!$AG$17:$AG$19</c:f>
              <c:numCache>
                <c:formatCode>#,##0</c:formatCode>
                <c:ptCount val="3"/>
                <c:pt idx="0">
                  <c:v>75245.070000000007</c:v>
                </c:pt>
                <c:pt idx="1">
                  <c:v>141258.83000000002</c:v>
                </c:pt>
                <c:pt idx="2">
                  <c:v>75868.299999999988</c:v>
                </c:pt>
              </c:numCache>
            </c:numRef>
          </c:val>
          <c:extLst>
            <c:ext xmlns:c16="http://schemas.microsoft.com/office/drawing/2014/chart" uri="{C3380CC4-5D6E-409C-BE32-E72D297353CC}">
              <c16:uniqueId val="{00000001-18F5-40D9-B8EF-87269D551A7C}"/>
            </c:ext>
          </c:extLst>
        </c:ser>
        <c:ser>
          <c:idx val="2"/>
          <c:order val="2"/>
          <c:tx>
            <c:strRef>
              <c:f>'C.9'!$AH$16</c:f>
              <c:strCache>
                <c:ptCount val="1"/>
                <c:pt idx="0">
                  <c:v>2011</c:v>
                </c:pt>
              </c:strCache>
            </c:strRef>
          </c:tx>
          <c:invertIfNegative val="0"/>
          <c:cat>
            <c:strRef>
              <c:f>'C.9'!$AE$17:$AE$19</c:f>
              <c:strCache>
                <c:ptCount val="3"/>
                <c:pt idx="0">
                  <c:v>Investigación Básica</c:v>
                </c:pt>
                <c:pt idx="1">
                  <c:v>Investigación Aplicada</c:v>
                </c:pt>
                <c:pt idx="2">
                  <c:v>Desarrollo Experimental</c:v>
                </c:pt>
              </c:strCache>
            </c:strRef>
          </c:cat>
          <c:val>
            <c:numRef>
              <c:f>'C.9'!$AH$17:$AH$19</c:f>
              <c:numCache>
                <c:formatCode>#,##0</c:formatCode>
                <c:ptCount val="3"/>
                <c:pt idx="0">
                  <c:v>77926.103184410618</c:v>
                </c:pt>
                <c:pt idx="1">
                  <c:v>140791.33935361222</c:v>
                </c:pt>
                <c:pt idx="2">
                  <c:v>68943.869486691983</c:v>
                </c:pt>
              </c:numCache>
            </c:numRef>
          </c:val>
          <c:extLst>
            <c:ext xmlns:c16="http://schemas.microsoft.com/office/drawing/2014/chart" uri="{C3380CC4-5D6E-409C-BE32-E72D297353CC}">
              <c16:uniqueId val="{00000002-18F5-40D9-B8EF-87269D551A7C}"/>
            </c:ext>
          </c:extLst>
        </c:ser>
        <c:ser>
          <c:idx val="3"/>
          <c:order val="3"/>
          <c:tx>
            <c:strRef>
              <c:f>'C.9'!$AI$16</c:f>
              <c:strCache>
                <c:ptCount val="1"/>
                <c:pt idx="0">
                  <c:v>2012</c:v>
                </c:pt>
              </c:strCache>
            </c:strRef>
          </c:tx>
          <c:invertIfNegative val="0"/>
          <c:cat>
            <c:strRef>
              <c:f>'C.9'!$AE$17:$AE$19</c:f>
              <c:strCache>
                <c:ptCount val="3"/>
                <c:pt idx="0">
                  <c:v>Investigación Básica</c:v>
                </c:pt>
                <c:pt idx="1">
                  <c:v>Investigación Aplicada</c:v>
                </c:pt>
                <c:pt idx="2">
                  <c:v>Desarrollo Experimental</c:v>
                </c:pt>
              </c:strCache>
            </c:strRef>
          </c:cat>
          <c:val>
            <c:numRef>
              <c:f>'C.9'!$AI$17:$AI$19</c:f>
              <c:numCache>
                <c:formatCode>#,##0</c:formatCode>
                <c:ptCount val="3"/>
                <c:pt idx="0">
                  <c:v>93680.34</c:v>
                </c:pt>
                <c:pt idx="1">
                  <c:v>176008.29</c:v>
                </c:pt>
                <c:pt idx="2">
                  <c:v>91481.99</c:v>
                </c:pt>
              </c:numCache>
            </c:numRef>
          </c:val>
          <c:extLst>
            <c:ext xmlns:c16="http://schemas.microsoft.com/office/drawing/2014/chart" uri="{C3380CC4-5D6E-409C-BE32-E72D297353CC}">
              <c16:uniqueId val="{00000003-18F5-40D9-B8EF-87269D551A7C}"/>
            </c:ext>
          </c:extLst>
        </c:ser>
        <c:ser>
          <c:idx val="4"/>
          <c:order val="4"/>
          <c:tx>
            <c:strRef>
              <c:f>'C.9'!$AJ$16</c:f>
              <c:strCache>
                <c:ptCount val="1"/>
                <c:pt idx="0">
                  <c:v>2013</c:v>
                </c:pt>
              </c:strCache>
            </c:strRef>
          </c:tx>
          <c:invertIfNegative val="0"/>
          <c:cat>
            <c:strRef>
              <c:f>'C.9'!$AE$17:$AE$19</c:f>
              <c:strCache>
                <c:ptCount val="3"/>
                <c:pt idx="0">
                  <c:v>Investigación Básica</c:v>
                </c:pt>
                <c:pt idx="1">
                  <c:v>Investigación Aplicada</c:v>
                </c:pt>
                <c:pt idx="2">
                  <c:v>Desarrollo Experimental</c:v>
                </c:pt>
              </c:strCache>
            </c:strRef>
          </c:cat>
          <c:val>
            <c:numRef>
              <c:f>'C.9'!$AJ$17:$AJ$19</c:f>
              <c:numCache>
                <c:formatCode>#,##0</c:formatCode>
                <c:ptCount val="3"/>
                <c:pt idx="0">
                  <c:v>112462.17000000001</c:v>
                </c:pt>
                <c:pt idx="1">
                  <c:v>173437.56</c:v>
                </c:pt>
                <c:pt idx="2">
                  <c:v>137837.24</c:v>
                </c:pt>
              </c:numCache>
            </c:numRef>
          </c:val>
          <c:extLst>
            <c:ext xmlns:c16="http://schemas.microsoft.com/office/drawing/2014/chart" uri="{C3380CC4-5D6E-409C-BE32-E72D297353CC}">
              <c16:uniqueId val="{00000004-18F5-40D9-B8EF-87269D551A7C}"/>
            </c:ext>
          </c:extLst>
        </c:ser>
        <c:ser>
          <c:idx val="5"/>
          <c:order val="5"/>
          <c:tx>
            <c:strRef>
              <c:f>'C.9'!$AK$16</c:f>
              <c:strCache>
                <c:ptCount val="1"/>
                <c:pt idx="0">
                  <c:v>2014</c:v>
                </c:pt>
              </c:strCache>
            </c:strRef>
          </c:tx>
          <c:invertIfNegative val="0"/>
          <c:cat>
            <c:strRef>
              <c:f>'C.9'!$AE$17:$AE$19</c:f>
              <c:strCache>
                <c:ptCount val="3"/>
                <c:pt idx="0">
                  <c:v>Investigación Básica</c:v>
                </c:pt>
                <c:pt idx="1">
                  <c:v>Investigación Aplicada</c:v>
                </c:pt>
                <c:pt idx="2">
                  <c:v>Desarrollo Experimental</c:v>
                </c:pt>
              </c:strCache>
            </c:strRef>
          </c:cat>
          <c:val>
            <c:numRef>
              <c:f>'C.9'!$AK$17:$AK$19</c:f>
              <c:numCache>
                <c:formatCode>#,##0</c:formatCode>
                <c:ptCount val="3"/>
                <c:pt idx="0">
                  <c:v>124695.25</c:v>
                </c:pt>
                <c:pt idx="1">
                  <c:v>166682.26999999999</c:v>
                </c:pt>
                <c:pt idx="2">
                  <c:v>150935.31</c:v>
                </c:pt>
              </c:numCache>
            </c:numRef>
          </c:val>
          <c:extLst>
            <c:ext xmlns:c16="http://schemas.microsoft.com/office/drawing/2014/chart" uri="{C3380CC4-5D6E-409C-BE32-E72D297353CC}">
              <c16:uniqueId val="{00000005-18F5-40D9-B8EF-87269D551A7C}"/>
            </c:ext>
          </c:extLst>
        </c:ser>
        <c:ser>
          <c:idx val="6"/>
          <c:order val="6"/>
          <c:tx>
            <c:strRef>
              <c:f>'C.9'!$AL$16</c:f>
              <c:strCache>
                <c:ptCount val="1"/>
                <c:pt idx="0">
                  <c:v>2015p</c:v>
                </c:pt>
              </c:strCache>
            </c:strRef>
          </c:tx>
          <c:invertIfNegative val="0"/>
          <c:cat>
            <c:strRef>
              <c:f>'C.9'!$AE$17:$AE$19</c:f>
              <c:strCache>
                <c:ptCount val="3"/>
                <c:pt idx="0">
                  <c:v>Investigación Básica</c:v>
                </c:pt>
                <c:pt idx="1">
                  <c:v>Investigación Aplicada</c:v>
                </c:pt>
                <c:pt idx="2">
                  <c:v>Desarrollo Experimental</c:v>
                </c:pt>
              </c:strCache>
            </c:strRef>
          </c:cat>
          <c:val>
            <c:numRef>
              <c:f>'C.9'!$AL$17:$AL$19</c:f>
              <c:numCache>
                <c:formatCode>#,##0</c:formatCode>
                <c:ptCount val="3"/>
                <c:pt idx="0">
                  <c:v>147440.22</c:v>
                </c:pt>
                <c:pt idx="1">
                  <c:v>215077.59</c:v>
                </c:pt>
                <c:pt idx="2">
                  <c:v>123728.82999999999</c:v>
                </c:pt>
              </c:numCache>
            </c:numRef>
          </c:val>
          <c:extLst>
            <c:ext xmlns:c16="http://schemas.microsoft.com/office/drawing/2014/chart" uri="{C3380CC4-5D6E-409C-BE32-E72D297353CC}">
              <c16:uniqueId val="{00000000-C3B9-4D95-A081-63EA1C69BB2F}"/>
            </c:ext>
          </c:extLst>
        </c:ser>
        <c:dLbls>
          <c:showLegendKey val="0"/>
          <c:showVal val="0"/>
          <c:showCatName val="0"/>
          <c:showSerName val="0"/>
          <c:showPercent val="0"/>
          <c:showBubbleSize val="0"/>
        </c:dLbls>
        <c:gapWidth val="150"/>
        <c:axId val="272241744"/>
        <c:axId val="272242304"/>
      </c:barChart>
      <c:catAx>
        <c:axId val="272241744"/>
        <c:scaling>
          <c:orientation val="minMax"/>
        </c:scaling>
        <c:delete val="0"/>
        <c:axPos val="b"/>
        <c:numFmt formatCode="General" sourceLinked="1"/>
        <c:majorTickMark val="out"/>
        <c:minorTickMark val="none"/>
        <c:tickLblPos val="nextTo"/>
        <c:crossAx val="272242304"/>
        <c:crosses val="autoZero"/>
        <c:auto val="1"/>
        <c:lblAlgn val="ctr"/>
        <c:lblOffset val="100"/>
        <c:noMultiLvlLbl val="0"/>
      </c:catAx>
      <c:valAx>
        <c:axId val="272242304"/>
        <c:scaling>
          <c:orientation val="minMax"/>
        </c:scaling>
        <c:delete val="0"/>
        <c:axPos val="l"/>
        <c:majorGridlines>
          <c:spPr>
            <a:ln>
              <a:solidFill>
                <a:schemeClr val="bg1"/>
              </a:solidFill>
            </a:ln>
          </c:spPr>
        </c:majorGridlines>
        <c:numFmt formatCode="#,##0" sourceLinked="1"/>
        <c:majorTickMark val="out"/>
        <c:minorTickMark val="none"/>
        <c:tickLblPos val="nextTo"/>
        <c:crossAx val="272241744"/>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ysClr val="windowText" lastClr="000000"/>
                </a:solidFill>
              </a:defRPr>
            </a:pPr>
            <a:r>
              <a:rPr lang="es-CL" sz="1600">
                <a:solidFill>
                  <a:sysClr val="windowText" lastClr="000000"/>
                </a:solidFill>
              </a:rPr>
              <a:t>Tendencia Gasto en I+D Según Área del Conocimiento (MM$ reales de 2015)</a:t>
            </a:r>
          </a:p>
        </c:rich>
      </c:tx>
      <c:layout>
        <c:manualLayout>
          <c:xMode val="edge"/>
          <c:yMode val="edge"/>
          <c:x val="0.16805790140981217"/>
          <c:y val="1.7572759179172268E-2"/>
        </c:manualLayout>
      </c:layout>
      <c:overlay val="0"/>
    </c:title>
    <c:autoTitleDeleted val="0"/>
    <c:plotArea>
      <c:layout>
        <c:manualLayout>
          <c:layoutTarget val="inner"/>
          <c:xMode val="edge"/>
          <c:yMode val="edge"/>
          <c:x val="6.3318511500824848E-2"/>
          <c:y val="8.0466805818935547E-2"/>
          <c:w val="0.86885024641329966"/>
          <c:h val="0.85791507514430076"/>
        </c:manualLayout>
      </c:layout>
      <c:barChart>
        <c:barDir val="col"/>
        <c:grouping val="clustered"/>
        <c:varyColors val="0"/>
        <c:ser>
          <c:idx val="0"/>
          <c:order val="0"/>
          <c:tx>
            <c:strRef>
              <c:f>'C.10'!$N$5</c:f>
              <c:strCache>
                <c:ptCount val="1"/>
                <c:pt idx="0">
                  <c:v>2009</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'C.10'!$N$6:$N$11</c:f>
              <c:numCache>
                <c:formatCode>#,##0</c:formatCode>
                <c:ptCount val="6"/>
                <c:pt idx="0">
                  <c:v>64680.55</c:v>
                </c:pt>
                <c:pt idx="1">
                  <c:v>121249.84</c:v>
                </c:pt>
                <c:pt idx="2">
                  <c:v>43755.97</c:v>
                </c:pt>
                <c:pt idx="3">
                  <c:v>67341.919999999998</c:v>
                </c:pt>
                <c:pt idx="4">
                  <c:v>42143.400000000009</c:v>
                </c:pt>
                <c:pt idx="5">
                  <c:v>7295.61</c:v>
                </c:pt>
              </c:numCache>
            </c:numRef>
          </c:val>
          <c:extLst>
            <c:ext xmlns:c16="http://schemas.microsoft.com/office/drawing/2014/chart" uri="{C3380CC4-5D6E-409C-BE32-E72D297353CC}">
              <c16:uniqueId val="{00000000-D485-48AA-BBF3-0C239761A0E5}"/>
            </c:ext>
          </c:extLst>
        </c:ser>
        <c:ser>
          <c:idx val="1"/>
          <c:order val="1"/>
          <c:tx>
            <c:strRef>
              <c:f>'C.10'!$O$5</c:f>
              <c:strCache>
                <c:ptCount val="1"/>
                <c:pt idx="0">
                  <c:v>2010</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'C.10'!$O$6:$O$11</c:f>
              <c:numCache>
                <c:formatCode>#,##0</c:formatCode>
                <c:ptCount val="6"/>
                <c:pt idx="0">
                  <c:v>69852.23</c:v>
                </c:pt>
                <c:pt idx="1">
                  <c:v>127272.89</c:v>
                </c:pt>
                <c:pt idx="2">
                  <c:v>45389.88</c:v>
                </c:pt>
                <c:pt idx="3">
                  <c:v>69937.62</c:v>
                </c:pt>
                <c:pt idx="4">
                  <c:v>39249.19</c:v>
                </c:pt>
                <c:pt idx="5">
                  <c:v>7720.07</c:v>
                </c:pt>
              </c:numCache>
            </c:numRef>
          </c:val>
          <c:extLst>
            <c:ext xmlns:c16="http://schemas.microsoft.com/office/drawing/2014/chart" uri="{C3380CC4-5D6E-409C-BE32-E72D297353CC}">
              <c16:uniqueId val="{00000001-D485-48AA-BBF3-0C239761A0E5}"/>
            </c:ext>
          </c:extLst>
        </c:ser>
        <c:ser>
          <c:idx val="2"/>
          <c:order val="2"/>
          <c:tx>
            <c:strRef>
              <c:f>'C.10'!$P$5</c:f>
              <c:strCache>
                <c:ptCount val="1"/>
                <c:pt idx="0">
                  <c:v>2011</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'C.10'!$P$6:$P$11</c:f>
              <c:numCache>
                <c:formatCode>#,##0</c:formatCode>
                <c:ptCount val="6"/>
                <c:pt idx="0">
                  <c:v>74849.3</c:v>
                </c:pt>
                <c:pt idx="1">
                  <c:v>145323.21000000002</c:v>
                </c:pt>
                <c:pt idx="2">
                  <c:v>41867.78</c:v>
                </c:pt>
                <c:pt idx="3">
                  <c:v>90186.51</c:v>
                </c:pt>
                <c:pt idx="4">
                  <c:v>34583.199999999997</c:v>
                </c:pt>
                <c:pt idx="5">
                  <c:v>5505.880000000001</c:v>
                </c:pt>
              </c:numCache>
            </c:numRef>
          </c:val>
          <c:extLst>
            <c:ext xmlns:c16="http://schemas.microsoft.com/office/drawing/2014/chart" uri="{C3380CC4-5D6E-409C-BE32-E72D297353CC}">
              <c16:uniqueId val="{00000002-D485-48AA-BBF3-0C239761A0E5}"/>
            </c:ext>
          </c:extLst>
        </c:ser>
        <c:ser>
          <c:idx val="3"/>
          <c:order val="3"/>
          <c:tx>
            <c:strRef>
              <c:f>'C.10'!$Q$5</c:f>
              <c:strCache>
                <c:ptCount val="1"/>
                <c:pt idx="0">
                  <c:v>2012</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'C.10'!$Q$6:$Q$11</c:f>
              <c:numCache>
                <c:formatCode>#,##0</c:formatCode>
                <c:ptCount val="6"/>
                <c:pt idx="0">
                  <c:v>84116.180000000008</c:v>
                </c:pt>
                <c:pt idx="1">
                  <c:v>171832.44</c:v>
                </c:pt>
                <c:pt idx="2">
                  <c:v>48556.88</c:v>
                </c:pt>
                <c:pt idx="3">
                  <c:v>91642.58</c:v>
                </c:pt>
                <c:pt idx="4">
                  <c:v>41428.370000000003</c:v>
                </c:pt>
                <c:pt idx="5">
                  <c:v>6497.9500000000007</c:v>
                </c:pt>
              </c:numCache>
            </c:numRef>
          </c:val>
          <c:extLst>
            <c:ext xmlns:c16="http://schemas.microsoft.com/office/drawing/2014/chart" uri="{C3380CC4-5D6E-409C-BE32-E72D297353CC}">
              <c16:uniqueId val="{00000003-D485-48AA-BBF3-0C239761A0E5}"/>
            </c:ext>
          </c:extLst>
        </c:ser>
        <c:ser>
          <c:idx val="4"/>
          <c:order val="4"/>
          <c:tx>
            <c:strRef>
              <c:f>'C.10'!$R$5</c:f>
              <c:strCache>
                <c:ptCount val="1"/>
                <c:pt idx="0">
                  <c:v>2013</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'C.10'!$R$6:$R$11</c:f>
              <c:numCache>
                <c:formatCode>#,##0</c:formatCode>
                <c:ptCount val="6"/>
                <c:pt idx="0">
                  <c:v>97781.12000000001</c:v>
                </c:pt>
                <c:pt idx="1">
                  <c:v>198385.22999999998</c:v>
                </c:pt>
                <c:pt idx="2">
                  <c:v>62663.05</c:v>
                </c:pt>
                <c:pt idx="3">
                  <c:v>87106.03</c:v>
                </c:pt>
                <c:pt idx="4">
                  <c:v>49418.279999999992</c:v>
                </c:pt>
                <c:pt idx="5">
                  <c:v>13340.619999999999</c:v>
                </c:pt>
              </c:numCache>
            </c:numRef>
          </c:val>
          <c:extLst>
            <c:ext xmlns:c16="http://schemas.microsoft.com/office/drawing/2014/chart" uri="{C3380CC4-5D6E-409C-BE32-E72D297353CC}">
              <c16:uniqueId val="{00000004-D485-48AA-BBF3-0C239761A0E5}"/>
            </c:ext>
          </c:extLst>
        </c:ser>
        <c:ser>
          <c:idx val="5"/>
          <c:order val="5"/>
          <c:tx>
            <c:strRef>
              <c:f>'C.10'!$S$5</c:f>
              <c:strCache>
                <c:ptCount val="1"/>
                <c:pt idx="0">
                  <c:v>2014</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'C.10'!$S$6:$S$11</c:f>
              <c:numCache>
                <c:formatCode>#,##0</c:formatCode>
                <c:ptCount val="6"/>
                <c:pt idx="0">
                  <c:v>117544.26000000001</c:v>
                </c:pt>
                <c:pt idx="1">
                  <c:v>189508.52000000002</c:v>
                </c:pt>
                <c:pt idx="2">
                  <c:v>66914.609999999986</c:v>
                </c:pt>
                <c:pt idx="3">
                  <c:v>82271.570000000007</c:v>
                </c:pt>
                <c:pt idx="4">
                  <c:v>44952.78</c:v>
                </c:pt>
                <c:pt idx="5">
                  <c:v>11805.14</c:v>
                </c:pt>
              </c:numCache>
            </c:numRef>
          </c:val>
          <c:extLst>
            <c:ext xmlns:c16="http://schemas.microsoft.com/office/drawing/2014/chart" uri="{C3380CC4-5D6E-409C-BE32-E72D297353CC}">
              <c16:uniqueId val="{00000005-D485-48AA-BBF3-0C239761A0E5}"/>
            </c:ext>
          </c:extLst>
        </c:ser>
        <c:ser>
          <c:idx val="6"/>
          <c:order val="6"/>
          <c:tx>
            <c:strRef>
              <c:f>'C.10'!$T$5</c:f>
              <c:strCache>
                <c:ptCount val="1"/>
                <c:pt idx="0">
                  <c:v>2015p</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'C.10'!$T$6:$T$11</c:f>
              <c:numCache>
                <c:formatCode>General</c:formatCode>
                <c:ptCount val="6"/>
                <c:pt idx="0">
                  <c:v>142969.15</c:v>
                </c:pt>
                <c:pt idx="1">
                  <c:v>187874.3</c:v>
                </c:pt>
                <c:pt idx="2">
                  <c:v>58855.369999999988</c:v>
                </c:pt>
                <c:pt idx="3">
                  <c:v>87383.98000000001</c:v>
                </c:pt>
                <c:pt idx="4">
                  <c:v>54987.4</c:v>
                </c:pt>
                <c:pt idx="5">
                  <c:v>11204.36</c:v>
                </c:pt>
              </c:numCache>
            </c:numRef>
          </c:val>
          <c:extLst>
            <c:ext xmlns:c16="http://schemas.microsoft.com/office/drawing/2014/chart" uri="{C3380CC4-5D6E-409C-BE32-E72D297353CC}">
              <c16:uniqueId val="{00000000-7A68-4644-8D34-49B2058B5BB8}"/>
            </c:ext>
          </c:extLst>
        </c:ser>
        <c:dLbls>
          <c:showLegendKey val="0"/>
          <c:showVal val="0"/>
          <c:showCatName val="0"/>
          <c:showSerName val="0"/>
          <c:showPercent val="0"/>
          <c:showBubbleSize val="0"/>
        </c:dLbls>
        <c:gapWidth val="150"/>
        <c:axId val="271703712"/>
        <c:axId val="271704272"/>
      </c:barChart>
      <c:catAx>
        <c:axId val="271703712"/>
        <c:scaling>
          <c:orientation val="minMax"/>
        </c:scaling>
        <c:delete val="0"/>
        <c:axPos val="b"/>
        <c:numFmt formatCode="General" sourceLinked="0"/>
        <c:majorTickMark val="out"/>
        <c:minorTickMark val="none"/>
        <c:tickLblPos val="nextTo"/>
        <c:txPr>
          <a:bodyPr/>
          <a:lstStyle/>
          <a:p>
            <a:pPr>
              <a:defRPr>
                <a:solidFill>
                  <a:sysClr val="windowText" lastClr="000000"/>
                </a:solidFill>
              </a:defRPr>
            </a:pPr>
            <a:endParaRPr lang="es-ES"/>
          </a:p>
        </c:txPr>
        <c:crossAx val="271704272"/>
        <c:crosses val="autoZero"/>
        <c:auto val="1"/>
        <c:lblAlgn val="ctr"/>
        <c:lblOffset val="100"/>
        <c:noMultiLvlLbl val="0"/>
      </c:catAx>
      <c:valAx>
        <c:axId val="271704272"/>
        <c:scaling>
          <c:orientation val="minMax"/>
        </c:scaling>
        <c:delete val="0"/>
        <c:axPos val="l"/>
        <c:majorGridlines>
          <c:spPr>
            <a:ln>
              <a:solidFill>
                <a:schemeClr val="bg1"/>
              </a:solidFill>
            </a:ln>
          </c:spPr>
        </c:majorGridlines>
        <c:numFmt formatCode="#,##0" sourceLinked="1"/>
        <c:majorTickMark val="out"/>
        <c:minorTickMark val="none"/>
        <c:tickLblPos val="nextTo"/>
        <c:txPr>
          <a:bodyPr/>
          <a:lstStyle/>
          <a:p>
            <a:pPr>
              <a:defRPr>
                <a:solidFill>
                  <a:sysClr val="windowText" lastClr="000000"/>
                </a:solidFill>
              </a:defRPr>
            </a:pPr>
            <a:endParaRPr lang="es-ES"/>
          </a:p>
        </c:txPr>
        <c:crossAx val="271703712"/>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400"/>
            </a:pPr>
            <a:r>
              <a:rPr lang="en-US" sz="1400"/>
              <a:t>Estado 2015: Gasto</a:t>
            </a:r>
            <a:r>
              <a:rPr lang="en-US" sz="1400" baseline="0"/>
              <a:t> I+D según área del conocimiento</a:t>
            </a:r>
            <a:r>
              <a:rPr lang="en-US" sz="1400"/>
              <a:t> (%)</a:t>
            </a:r>
          </a:p>
        </c:rich>
      </c:tx>
      <c:overlay val="0"/>
    </c:title>
    <c:autoTitleDeleted val="0"/>
    <c:plotArea>
      <c:layout/>
      <c:barChart>
        <c:barDir val="bar"/>
        <c:grouping val="clustered"/>
        <c:varyColors val="0"/>
        <c:ser>
          <c:idx val="0"/>
          <c:order val="0"/>
          <c:tx>
            <c:strRef>
              <c:f>'C.10'!$M$36</c:f>
              <c:strCache>
                <c:ptCount val="1"/>
                <c:pt idx="0">
                  <c:v>Estado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'C.10'!$N$36:$S$36</c:f>
              <c:numCache>
                <c:formatCode>0%</c:formatCode>
                <c:ptCount val="6"/>
                <c:pt idx="0">
                  <c:v>0.16803296222726866</c:v>
                </c:pt>
                <c:pt idx="1">
                  <c:v>0.11674887904190354</c:v>
                </c:pt>
                <c:pt idx="2">
                  <c:v>2.6475159779338543E-2</c:v>
                </c:pt>
                <c:pt idx="3">
                  <c:v>0.43963475997534157</c:v>
                </c:pt>
                <c:pt idx="4">
                  <c:v>0.24422544561706702</c:v>
                </c:pt>
                <c:pt idx="5">
                  <c:v>4.8827933590806826E-3</c:v>
                </c:pt>
              </c:numCache>
            </c:numRef>
          </c:val>
          <c:extLst>
            <c:ext xmlns:c16="http://schemas.microsoft.com/office/drawing/2014/chart" uri="{C3380CC4-5D6E-409C-BE32-E72D297353CC}">
              <c16:uniqueId val="{00000000-83BC-438E-AFFC-280025792976}"/>
            </c:ext>
          </c:extLst>
        </c:ser>
        <c:dLbls>
          <c:dLblPos val="inEnd"/>
          <c:showLegendKey val="0"/>
          <c:showVal val="1"/>
          <c:showCatName val="0"/>
          <c:showSerName val="0"/>
          <c:showPercent val="0"/>
          <c:showBubbleSize val="0"/>
        </c:dLbls>
        <c:gapWidth val="150"/>
        <c:axId val="271707072"/>
        <c:axId val="271707632"/>
      </c:barChart>
      <c:catAx>
        <c:axId val="271707072"/>
        <c:scaling>
          <c:orientation val="minMax"/>
        </c:scaling>
        <c:delete val="0"/>
        <c:axPos val="l"/>
        <c:numFmt formatCode="General" sourceLinked="0"/>
        <c:majorTickMark val="out"/>
        <c:minorTickMark val="none"/>
        <c:tickLblPos val="nextTo"/>
        <c:crossAx val="271707632"/>
        <c:crosses val="autoZero"/>
        <c:auto val="1"/>
        <c:lblAlgn val="ctr"/>
        <c:lblOffset val="100"/>
        <c:noMultiLvlLbl val="0"/>
      </c:catAx>
      <c:valAx>
        <c:axId val="271707632"/>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71707072"/>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664587169915412E-2"/>
          <c:y val="2.2985008229903466E-2"/>
          <c:w val="0.89953041798905142"/>
          <c:h val="0.76181888280914034"/>
        </c:manualLayout>
      </c:layout>
      <c:lineChart>
        <c:grouping val="standard"/>
        <c:varyColors val="0"/>
        <c:ser>
          <c:idx val="0"/>
          <c:order val="0"/>
          <c:tx>
            <c:strRef>
              <c:f>I.1!$C$10</c:f>
              <c:strCache>
                <c:ptCount val="1"/>
                <c:pt idx="0">
                  <c:v>Var. PIB Real</c:v>
                </c:pt>
              </c:strCache>
            </c:strRef>
          </c:tx>
          <c:dLbls>
            <c:dLbl>
              <c:idx val="2"/>
              <c:layout>
                <c:manualLayout>
                  <c:x val="-4.9200492004920049E-2"/>
                  <c:y val="-8.28625235404896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23-49CB-B2E8-8B2F513B3835}"/>
                </c:ext>
              </c:extLst>
            </c:dLbl>
            <c:dLbl>
              <c:idx val="3"/>
              <c:layout>
                <c:manualLayout>
                  <c:x val="-8.1180811808118078E-2"/>
                  <c:y val="-4.89642184557438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223-49CB-B2E8-8B2F513B3835}"/>
                </c:ext>
              </c:extLst>
            </c:dLbl>
            <c:dLbl>
              <c:idx val="4"/>
              <c:layout>
                <c:manualLayout>
                  <c:x val="-4.9200492004920139E-2"/>
                  <c:y val="-5.27306967984934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223-49CB-B2E8-8B2F513B3835}"/>
                </c:ext>
              </c:extLst>
            </c:dLbl>
            <c:dLbl>
              <c:idx val="5"/>
              <c:layout>
                <c:manualLayout>
                  <c:x val="-4.9200492004919149E-3"/>
                  <c:y val="-2.25988700564971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223-49CB-B2E8-8B2F513B3835}"/>
                </c:ext>
              </c:extLst>
            </c:dLbl>
            <c:spPr>
              <a:noFill/>
              <a:ln>
                <a:noFill/>
              </a:ln>
              <a:effectLst/>
            </c:spPr>
            <c:txPr>
              <a:bodyPr/>
              <a:lstStyle/>
              <a:p>
                <a:pPr>
                  <a:defRPr b="1">
                    <a:solidFill>
                      <a:schemeClr val="accent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I.1!$D$6:$L$6</c:f>
              <c:strCache>
                <c:ptCount val="9"/>
                <c:pt idx="0">
                  <c:v>2007</c:v>
                </c:pt>
                <c:pt idx="1">
                  <c:v>2008</c:v>
                </c:pt>
                <c:pt idx="2">
                  <c:v>2009</c:v>
                </c:pt>
                <c:pt idx="3">
                  <c:v>2010</c:v>
                </c:pt>
                <c:pt idx="4">
                  <c:v>2011</c:v>
                </c:pt>
                <c:pt idx="5">
                  <c:v>2012</c:v>
                </c:pt>
                <c:pt idx="6">
                  <c:v>2013</c:v>
                </c:pt>
                <c:pt idx="7">
                  <c:v>2014</c:v>
                </c:pt>
                <c:pt idx="8">
                  <c:v>2015p</c:v>
                </c:pt>
              </c:strCache>
            </c:strRef>
          </c:cat>
          <c:val>
            <c:numRef>
              <c:f>I.1!$D$10:$L$10</c:f>
              <c:numCache>
                <c:formatCode>0.0%</c:formatCode>
                <c:ptCount val="9"/>
                <c:pt idx="0" formatCode="General">
                  <c:v>0</c:v>
                </c:pt>
                <c:pt idx="1">
                  <c:v>3.2924553699999998E-2</c:v>
                </c:pt>
                <c:pt idx="2">
                  <c:v>-1.03643178E-2</c:v>
                </c:pt>
                <c:pt idx="3">
                  <c:v>5.7537089E-2</c:v>
                </c:pt>
                <c:pt idx="4">
                  <c:v>5.8396405399999997E-2</c:v>
                </c:pt>
                <c:pt idx="5">
                  <c:v>5.4571306299999997E-2</c:v>
                </c:pt>
                <c:pt idx="6">
                  <c:v>3.9765962100000003E-2</c:v>
                </c:pt>
                <c:pt idx="7">
                  <c:v>1.8763953999999999E-2</c:v>
                </c:pt>
                <c:pt idx="8">
                  <c:v>2.30556702E-2</c:v>
                </c:pt>
              </c:numCache>
            </c:numRef>
          </c:val>
          <c:smooth val="0"/>
          <c:extLst>
            <c:ext xmlns:c16="http://schemas.microsoft.com/office/drawing/2014/chart" uri="{C3380CC4-5D6E-409C-BE32-E72D297353CC}">
              <c16:uniqueId val="{00000004-2223-49CB-B2E8-8B2F513B3835}"/>
            </c:ext>
          </c:extLst>
        </c:ser>
        <c:ser>
          <c:idx val="1"/>
          <c:order val="1"/>
          <c:tx>
            <c:strRef>
              <c:f>I.1!$C$17</c:f>
              <c:strCache>
                <c:ptCount val="1"/>
                <c:pt idx="0">
                  <c:v>Var. Gasto I+D Real</c:v>
                </c:pt>
              </c:strCache>
            </c:strRef>
          </c:tx>
          <c:dLbls>
            <c:dLbl>
              <c:idx val="2"/>
              <c:layout>
                <c:manualLayout>
                  <c:x val="-2.6320688090464693E-2"/>
                  <c:y val="-7.15630885122410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223-49CB-B2E8-8B2F513B3835}"/>
                </c:ext>
              </c:extLst>
            </c:dLbl>
            <c:dLbl>
              <c:idx val="3"/>
              <c:layout>
                <c:manualLayout>
                  <c:x val="-4.9200492004920051E-3"/>
                  <c:y val="3.76647834274952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223-49CB-B2E8-8B2F513B3835}"/>
                </c:ext>
              </c:extLst>
            </c:dLbl>
            <c:dLbl>
              <c:idx val="4"/>
              <c:layout>
                <c:manualLayout>
                  <c:x val="-7.6641605171531203E-17"/>
                  <c:y val="-3.76647834274952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223-49CB-B2E8-8B2F513B3835}"/>
                </c:ext>
              </c:extLst>
            </c:dLbl>
            <c:dLbl>
              <c:idx val="5"/>
              <c:layout>
                <c:manualLayout>
                  <c:x val="-4.0952436284826241E-2"/>
                  <c:y val="-6.02636534839924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223-49CB-B2E8-8B2F513B3835}"/>
                </c:ext>
              </c:extLst>
            </c:dLbl>
            <c:dLbl>
              <c:idx val="7"/>
              <c:layout>
                <c:manualLayout>
                  <c:x val="-1.2541498452309965E-2"/>
                  <c:y val="2.25988700564971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223-49CB-B2E8-8B2F513B3835}"/>
                </c:ext>
              </c:extLst>
            </c:dLbl>
            <c:spPr>
              <a:noFill/>
              <a:ln>
                <a:noFill/>
              </a:ln>
              <a:effectLst/>
            </c:spPr>
            <c:txPr>
              <a:bodyPr/>
              <a:lstStyle/>
              <a:p>
                <a:pPr>
                  <a:defRPr b="1">
                    <a:solidFill>
                      <a:schemeClr val="accent2"/>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I.1!$D$6:$L$6</c:f>
              <c:strCache>
                <c:ptCount val="9"/>
                <c:pt idx="0">
                  <c:v>2007</c:v>
                </c:pt>
                <c:pt idx="1">
                  <c:v>2008</c:v>
                </c:pt>
                <c:pt idx="2">
                  <c:v>2009</c:v>
                </c:pt>
                <c:pt idx="3">
                  <c:v>2010</c:v>
                </c:pt>
                <c:pt idx="4">
                  <c:v>2011</c:v>
                </c:pt>
                <c:pt idx="5">
                  <c:v>2012</c:v>
                </c:pt>
                <c:pt idx="6">
                  <c:v>2013</c:v>
                </c:pt>
                <c:pt idx="7">
                  <c:v>2014</c:v>
                </c:pt>
                <c:pt idx="8">
                  <c:v>2015p</c:v>
                </c:pt>
              </c:strCache>
            </c:strRef>
          </c:cat>
          <c:val>
            <c:numRef>
              <c:f>I.1!$D$17:$L$17</c:f>
              <c:numCache>
                <c:formatCode>0.0%</c:formatCode>
                <c:ptCount val="9"/>
                <c:pt idx="0" formatCode="General">
                  <c:v>0</c:v>
                </c:pt>
                <c:pt idx="1">
                  <c:v>0.1703444912</c:v>
                </c:pt>
                <c:pt idx="2">
                  <c:v>-1.9334229500000001E-2</c:v>
                </c:pt>
                <c:pt idx="3">
                  <c:v>4.8269632200000002E-2</c:v>
                </c:pt>
                <c:pt idx="4">
                  <c:v>0.11749837539999999</c:v>
                </c:pt>
                <c:pt idx="5">
                  <c:v>8.1632700000000002E-2</c:v>
                </c:pt>
                <c:pt idx="6">
                  <c:v>0.1052946599</c:v>
                </c:pt>
                <c:pt idx="7">
                  <c:v>-6.2894363000000003E-3</c:v>
                </c:pt>
                <c:pt idx="8">
                  <c:v>4.4188639799999999E-2</c:v>
                </c:pt>
              </c:numCache>
            </c:numRef>
          </c:val>
          <c:smooth val="1"/>
          <c:extLst>
            <c:ext xmlns:c16="http://schemas.microsoft.com/office/drawing/2014/chart" uri="{C3380CC4-5D6E-409C-BE32-E72D297353CC}">
              <c16:uniqueId val="{0000000A-2223-49CB-B2E8-8B2F513B3835}"/>
            </c:ext>
          </c:extLst>
        </c:ser>
        <c:dLbls>
          <c:showLegendKey val="0"/>
          <c:showVal val="0"/>
          <c:showCatName val="0"/>
          <c:showSerName val="0"/>
          <c:showPercent val="0"/>
          <c:showBubbleSize val="0"/>
        </c:dLbls>
        <c:marker val="1"/>
        <c:smooth val="0"/>
        <c:axId val="273816816"/>
        <c:axId val="273819056"/>
      </c:lineChart>
      <c:catAx>
        <c:axId val="273816816"/>
        <c:scaling>
          <c:orientation val="minMax"/>
        </c:scaling>
        <c:delete val="0"/>
        <c:axPos val="b"/>
        <c:numFmt formatCode="General" sourceLinked="1"/>
        <c:majorTickMark val="out"/>
        <c:minorTickMark val="none"/>
        <c:tickLblPos val="low"/>
        <c:crossAx val="273819056"/>
        <c:crosses val="autoZero"/>
        <c:auto val="1"/>
        <c:lblAlgn val="ctr"/>
        <c:lblOffset val="100"/>
        <c:noMultiLvlLbl val="0"/>
      </c:catAx>
      <c:valAx>
        <c:axId val="273819056"/>
        <c:scaling>
          <c:orientation val="minMax"/>
        </c:scaling>
        <c:delete val="0"/>
        <c:axPos val="l"/>
        <c:numFmt formatCode="0%" sourceLinked="0"/>
        <c:majorTickMark val="out"/>
        <c:minorTickMark val="none"/>
        <c:tickLblPos val="nextTo"/>
        <c:crossAx val="273816816"/>
        <c:crosses val="autoZero"/>
        <c:crossBetween val="between"/>
      </c:valAx>
      <c:spPr>
        <a:solidFill>
          <a:schemeClr val="bg1">
            <a:lumMod val="95000"/>
          </a:schemeClr>
        </a:solidFill>
      </c:spPr>
    </c:plotArea>
    <c:legend>
      <c:legendPos val="b"/>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Educación Superior </a:t>
            </a:r>
            <a:r>
              <a:rPr lang="en-US" sz="1400" b="1" i="0" u="none" strike="noStrike" baseline="0">
                <a:effectLst/>
              </a:rPr>
              <a:t>2015</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layout>
        <c:manualLayout>
          <c:xMode val="edge"/>
          <c:yMode val="edge"/>
          <c:x val="0.1940459770114942"/>
          <c:y val="4.2872454448017148E-2"/>
        </c:manualLayout>
      </c:layout>
      <c:overlay val="0"/>
    </c:title>
    <c:autoTitleDeleted val="0"/>
    <c:plotArea>
      <c:layout/>
      <c:barChart>
        <c:barDir val="bar"/>
        <c:grouping val="clustered"/>
        <c:varyColors val="0"/>
        <c:ser>
          <c:idx val="0"/>
          <c:order val="0"/>
          <c:tx>
            <c:strRef>
              <c:f>'C.10'!$M$37</c:f>
              <c:strCache>
                <c:ptCount val="1"/>
                <c:pt idx="0">
                  <c:v>Ed. Superior</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'C.10'!$N$37:$S$37</c:f>
              <c:numCache>
                <c:formatCode>0%</c:formatCode>
                <c:ptCount val="6"/>
                <c:pt idx="0">
                  <c:v>0.30896130862325444</c:v>
                </c:pt>
                <c:pt idx="1">
                  <c:v>0.24778742418617966</c:v>
                </c:pt>
                <c:pt idx="2">
                  <c:v>0.16980706124387973</c:v>
                </c:pt>
                <c:pt idx="3">
                  <c:v>6.1639878792752852E-2</c:v>
                </c:pt>
                <c:pt idx="4">
                  <c:v>0.16702600863847988</c:v>
                </c:pt>
                <c:pt idx="5">
                  <c:v>4.4778318515453518E-2</c:v>
                </c:pt>
              </c:numCache>
            </c:numRef>
          </c:val>
          <c:extLst>
            <c:ext xmlns:c16="http://schemas.microsoft.com/office/drawing/2014/chart" uri="{C3380CC4-5D6E-409C-BE32-E72D297353CC}">
              <c16:uniqueId val="{00000000-E021-47A5-974D-47B6C4564024}"/>
            </c:ext>
          </c:extLst>
        </c:ser>
        <c:dLbls>
          <c:dLblPos val="inEnd"/>
          <c:showLegendKey val="0"/>
          <c:showVal val="1"/>
          <c:showCatName val="0"/>
          <c:showSerName val="0"/>
          <c:showPercent val="0"/>
          <c:showBubbleSize val="0"/>
        </c:dLbls>
        <c:gapWidth val="150"/>
        <c:axId val="271709872"/>
        <c:axId val="271710432"/>
      </c:barChart>
      <c:catAx>
        <c:axId val="271709872"/>
        <c:scaling>
          <c:orientation val="minMax"/>
        </c:scaling>
        <c:delete val="0"/>
        <c:axPos val="l"/>
        <c:numFmt formatCode="General" sourceLinked="0"/>
        <c:majorTickMark val="out"/>
        <c:minorTickMark val="none"/>
        <c:tickLblPos val="nextTo"/>
        <c:crossAx val="271710432"/>
        <c:crosses val="autoZero"/>
        <c:auto val="1"/>
        <c:lblAlgn val="ctr"/>
        <c:lblOffset val="100"/>
        <c:noMultiLvlLbl val="0"/>
      </c:catAx>
      <c:valAx>
        <c:axId val="271710432"/>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71709872"/>
        <c:crosses val="autoZero"/>
        <c:crossBetween val="between"/>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IPSFL </a:t>
            </a:r>
            <a:r>
              <a:rPr lang="en-US" sz="1400" b="1" i="0" u="none" strike="noStrike" baseline="0">
                <a:effectLst/>
              </a:rPr>
              <a:t>2015</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'C.10'!$M$38</c:f>
              <c:strCache>
                <c:ptCount val="1"/>
                <c:pt idx="0">
                  <c:v>IPSFL</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'C.10'!$N$38:$S$38</c:f>
              <c:numCache>
                <c:formatCode>0%</c:formatCode>
                <c:ptCount val="6"/>
                <c:pt idx="0">
                  <c:v>0.65295649256092991</c:v>
                </c:pt>
                <c:pt idx="1">
                  <c:v>0.18483975883118803</c:v>
                </c:pt>
                <c:pt idx="2">
                  <c:v>6.2317288911321225E-2</c:v>
                </c:pt>
                <c:pt idx="3">
                  <c:v>3.7808153754568426E-2</c:v>
                </c:pt>
                <c:pt idx="4">
                  <c:v>5.937238992513677E-2</c:v>
                </c:pt>
                <c:pt idx="5">
                  <c:v>2.7059160168556918E-3</c:v>
                </c:pt>
              </c:numCache>
            </c:numRef>
          </c:val>
          <c:extLst>
            <c:ext xmlns:c16="http://schemas.microsoft.com/office/drawing/2014/chart" uri="{C3380CC4-5D6E-409C-BE32-E72D297353CC}">
              <c16:uniqueId val="{00000000-909A-4903-BBBA-0166169DE5E5}"/>
            </c:ext>
          </c:extLst>
        </c:ser>
        <c:dLbls>
          <c:dLblPos val="inEnd"/>
          <c:showLegendKey val="0"/>
          <c:showVal val="1"/>
          <c:showCatName val="0"/>
          <c:showSerName val="0"/>
          <c:showPercent val="0"/>
          <c:showBubbleSize val="0"/>
        </c:dLbls>
        <c:gapWidth val="150"/>
        <c:axId val="271712672"/>
        <c:axId val="271713232"/>
      </c:barChart>
      <c:catAx>
        <c:axId val="271712672"/>
        <c:scaling>
          <c:orientation val="minMax"/>
        </c:scaling>
        <c:delete val="0"/>
        <c:axPos val="l"/>
        <c:numFmt formatCode="General" sourceLinked="0"/>
        <c:majorTickMark val="out"/>
        <c:minorTickMark val="none"/>
        <c:tickLblPos val="nextTo"/>
        <c:crossAx val="271713232"/>
        <c:crosses val="autoZero"/>
        <c:auto val="1"/>
        <c:lblAlgn val="ctr"/>
        <c:lblOffset val="100"/>
        <c:noMultiLvlLbl val="0"/>
      </c:catAx>
      <c:valAx>
        <c:axId val="271713232"/>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71712672"/>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Empresas </a:t>
            </a:r>
            <a:r>
              <a:rPr lang="en-US" sz="1400" b="1" i="0" u="none" strike="noStrike" baseline="0">
                <a:effectLst/>
              </a:rPr>
              <a:t>2015</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'C.10'!$M$39</c:f>
              <c:strCache>
                <c:ptCount val="1"/>
                <c:pt idx="0">
                  <c:v>Empresas</c:v>
                </c:pt>
              </c:strCache>
            </c:strRef>
          </c:tx>
          <c:invertIfNegative val="0"/>
          <c:dLbls>
            <c:dLbl>
              <c:idx val="0"/>
              <c:layout>
                <c:manualLayout>
                  <c:x val="-5.04054665580595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86-4304-9CBC-72559B6CEB9B}"/>
                </c:ext>
              </c:extLst>
            </c:dLbl>
            <c:dLbl>
              <c:idx val="1"/>
              <c:layout>
                <c:manualLayout>
                  <c:x val="-5.63556882975834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86-4304-9CBC-72559B6CEB9B}"/>
                </c:ext>
              </c:extLst>
            </c:dLbl>
            <c:dLbl>
              <c:idx val="2"/>
              <c:layout>
                <c:manualLayout>
                  <c:x val="-5.64811295139832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86-4304-9CBC-72559B6CEB9B}"/>
                </c:ext>
              </c:extLst>
            </c:dLbl>
            <c:dLbl>
              <c:idx val="3"/>
              <c:layout>
                <c:manualLayout>
                  <c:x val="-6.98421576613268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86-4304-9CBC-72559B6CEB9B}"/>
                </c:ext>
              </c:extLst>
            </c:dLbl>
            <c:dLbl>
              <c:idx val="5"/>
              <c:layout>
                <c:manualLayout>
                  <c:x val="-5.56153498054122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86-4304-9CBC-72559B6CEB9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'C.10'!$N$39:$S$39</c:f>
              <c:numCache>
                <c:formatCode>0%</c:formatCode>
                <c:ptCount val="6"/>
                <c:pt idx="0">
                  <c:v>0.1334315021084739</c:v>
                </c:pt>
                <c:pt idx="1">
                  <c:v>0.5493523409120914</c:v>
                </c:pt>
                <c:pt idx="2">
                  <c:v>6.973812653799627E-2</c:v>
                </c:pt>
                <c:pt idx="3">
                  <c:v>0.2403307043815974</c:v>
                </c:pt>
                <c:pt idx="4">
                  <c:v>5.47121995866795E-3</c:v>
                </c:pt>
                <c:pt idx="5">
                  <c:v>1.6761061011730581E-3</c:v>
                </c:pt>
              </c:numCache>
            </c:numRef>
          </c:val>
          <c:extLst>
            <c:ext xmlns:c16="http://schemas.microsoft.com/office/drawing/2014/chart" uri="{C3380CC4-5D6E-409C-BE32-E72D297353CC}">
              <c16:uniqueId val="{00000005-9D86-4304-9CBC-72559B6CEB9B}"/>
            </c:ext>
          </c:extLst>
        </c:ser>
        <c:dLbls>
          <c:dLblPos val="inEnd"/>
          <c:showLegendKey val="0"/>
          <c:showVal val="1"/>
          <c:showCatName val="0"/>
          <c:showSerName val="0"/>
          <c:showPercent val="0"/>
          <c:showBubbleSize val="0"/>
        </c:dLbls>
        <c:gapWidth val="150"/>
        <c:axId val="271715472"/>
        <c:axId val="275277296"/>
      </c:barChart>
      <c:catAx>
        <c:axId val="271715472"/>
        <c:scaling>
          <c:orientation val="minMax"/>
        </c:scaling>
        <c:delete val="0"/>
        <c:axPos val="l"/>
        <c:numFmt formatCode="General" sourceLinked="0"/>
        <c:majorTickMark val="out"/>
        <c:minorTickMark val="none"/>
        <c:tickLblPos val="nextTo"/>
        <c:crossAx val="275277296"/>
        <c:crosses val="autoZero"/>
        <c:auto val="1"/>
        <c:lblAlgn val="ctr"/>
        <c:lblOffset val="100"/>
        <c:noMultiLvlLbl val="0"/>
      </c:catAx>
      <c:valAx>
        <c:axId val="275277296"/>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71715472"/>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s-CL" sz="1400"/>
              <a:t>Tendencia</a:t>
            </a:r>
            <a:r>
              <a:rPr lang="es-CL" sz="1400" baseline="0"/>
              <a:t> gasto en I+D según objetivo socioeconómico (MM$ corrientes de 2015)</a:t>
            </a:r>
            <a:endParaRPr lang="es-CL" sz="1400"/>
          </a:p>
        </c:rich>
      </c:tx>
      <c:overlay val="0"/>
    </c:title>
    <c:autoTitleDeleted val="0"/>
    <c:plotArea>
      <c:layout>
        <c:manualLayout>
          <c:layoutTarget val="inner"/>
          <c:xMode val="edge"/>
          <c:yMode val="edge"/>
          <c:x val="0.20754290814842297"/>
          <c:y val="6.4562442397725947E-2"/>
          <c:w val="0.73009144940627002"/>
          <c:h val="0.89173301358749513"/>
        </c:manualLayout>
      </c:layout>
      <c:barChart>
        <c:barDir val="bar"/>
        <c:grouping val="clustered"/>
        <c:varyColors val="0"/>
        <c:ser>
          <c:idx val="4"/>
          <c:order val="0"/>
          <c:tx>
            <c:strRef>
              <c:f>'C.11'!$I$29</c:f>
              <c:strCache>
                <c:ptCount val="1"/>
                <c:pt idx="0">
                  <c:v>2015p</c:v>
                </c:pt>
              </c:strCache>
            </c:strRef>
          </c:tx>
          <c:invertIfNegative val="0"/>
          <c:cat>
            <c:strRef>
              <c:f>'C.11'!$B$30:$B$42</c:f>
              <c:strCache>
                <c:ptCount val="13"/>
                <c:pt idx="0">
                  <c:v>Exploración y Explotación de la Tierra</c:v>
                </c:pt>
                <c:pt idx="1">
                  <c:v>Transporte, Telecomunicaciones y Otras Infraestructuras</c:v>
                </c:pt>
                <c:pt idx="2">
                  <c:v>Medio Ambiente</c:v>
                </c:pt>
                <c:pt idx="3">
                  <c:v>Energía</c:v>
                </c:pt>
                <c:pt idx="4">
                  <c:v>Agricultura</c:v>
                </c:pt>
                <c:pt idx="5">
                  <c:v>Producción Industrial y Tecnología</c:v>
                </c:pt>
                <c:pt idx="6">
                  <c:v>Exploración y Explotación del Espacio</c:v>
                </c:pt>
                <c:pt idx="7">
                  <c:v>Defensa</c:v>
                </c:pt>
                <c:pt idx="8">
                  <c:v>Salud</c:v>
                </c:pt>
                <c:pt idx="9">
                  <c:v>Educación</c:v>
                </c:pt>
                <c:pt idx="10">
                  <c:v>Cultura, Recreación, Religión y Medios de Comunicación Masivo</c:v>
                </c:pt>
                <c:pt idx="11">
                  <c:v>Sistemas Políticos y Sociales, Estructuras y Procesos</c:v>
                </c:pt>
                <c:pt idx="12">
                  <c:v>Avance General del Conocimiento</c:v>
                </c:pt>
              </c:strCache>
            </c:strRef>
          </c:cat>
          <c:val>
            <c:numRef>
              <c:f>'C.11'!$I$30:$I$42</c:f>
              <c:numCache>
                <c:formatCode>General</c:formatCode>
                <c:ptCount val="13"/>
                <c:pt idx="0">
                  <c:v>73096.11</c:v>
                </c:pt>
                <c:pt idx="1">
                  <c:v>13238.05</c:v>
                </c:pt>
                <c:pt idx="2">
                  <c:v>50766.37</c:v>
                </c:pt>
                <c:pt idx="3">
                  <c:v>17037.18</c:v>
                </c:pt>
                <c:pt idx="4">
                  <c:v>73705.48</c:v>
                </c:pt>
                <c:pt idx="5">
                  <c:v>88839.039999999994</c:v>
                </c:pt>
                <c:pt idx="6">
                  <c:v>4599.25</c:v>
                </c:pt>
                <c:pt idx="7">
                  <c:v>3078.88</c:v>
                </c:pt>
                <c:pt idx="8">
                  <c:v>55166.18</c:v>
                </c:pt>
                <c:pt idx="9">
                  <c:v>24774.959999999999</c:v>
                </c:pt>
                <c:pt idx="10">
                  <c:v>4171.32</c:v>
                </c:pt>
                <c:pt idx="11">
                  <c:v>21640.16</c:v>
                </c:pt>
                <c:pt idx="12">
                  <c:v>113161.55</c:v>
                </c:pt>
              </c:numCache>
            </c:numRef>
          </c:val>
          <c:extLst>
            <c:ext xmlns:c16="http://schemas.microsoft.com/office/drawing/2014/chart" uri="{C3380CC4-5D6E-409C-BE32-E72D297353CC}">
              <c16:uniqueId val="{00000000-A2BB-4ECA-8265-3E5D9084D2CD}"/>
            </c:ext>
          </c:extLst>
        </c:ser>
        <c:dLbls>
          <c:showLegendKey val="0"/>
          <c:showVal val="0"/>
          <c:showCatName val="0"/>
          <c:showSerName val="0"/>
          <c:showPercent val="0"/>
          <c:showBubbleSize val="0"/>
        </c:dLbls>
        <c:gapWidth val="150"/>
        <c:axId val="275279536"/>
        <c:axId val="275280096"/>
      </c:barChart>
      <c:catAx>
        <c:axId val="275279536"/>
        <c:scaling>
          <c:orientation val="minMax"/>
        </c:scaling>
        <c:delete val="0"/>
        <c:axPos val="l"/>
        <c:numFmt formatCode="General" sourceLinked="0"/>
        <c:majorTickMark val="out"/>
        <c:minorTickMark val="none"/>
        <c:tickLblPos val="low"/>
        <c:txPr>
          <a:bodyPr rot="0" vert="horz"/>
          <a:lstStyle/>
          <a:p>
            <a:pPr>
              <a:defRPr sz="1000"/>
            </a:pPr>
            <a:endParaRPr lang="es-ES"/>
          </a:p>
        </c:txPr>
        <c:crossAx val="275280096"/>
        <c:crosses val="autoZero"/>
        <c:auto val="1"/>
        <c:lblAlgn val="ctr"/>
        <c:lblOffset val="100"/>
        <c:noMultiLvlLbl val="0"/>
      </c:catAx>
      <c:valAx>
        <c:axId val="275280096"/>
        <c:scaling>
          <c:orientation val="minMax"/>
        </c:scaling>
        <c:delete val="0"/>
        <c:axPos val="b"/>
        <c:majorGridlines>
          <c:spPr>
            <a:ln>
              <a:solidFill>
                <a:schemeClr val="bg1"/>
              </a:solidFill>
            </a:ln>
          </c:spPr>
        </c:majorGridlines>
        <c:numFmt formatCode="General" sourceLinked="1"/>
        <c:majorTickMark val="out"/>
        <c:minorTickMark val="none"/>
        <c:tickLblPos val="nextTo"/>
        <c:crossAx val="275279536"/>
        <c:crosses val="autoZero"/>
        <c:crossBetween val="between"/>
      </c:valAx>
      <c:spPr>
        <a:solidFill>
          <a:schemeClr val="bg1">
            <a:lumMod val="75000"/>
          </a:schemeClr>
        </a:solidFill>
      </c:spPr>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CL"/>
              <a:t>Tendencia Gasto en I+D Financiado Internacionalmente Según Unidad</a:t>
            </a:r>
            <a:r>
              <a:rPr lang="es-CL" baseline="0"/>
              <a:t> Declarante </a:t>
            </a:r>
            <a:r>
              <a:rPr lang="es-CL"/>
              <a:t>(MM% reales de 2015)</a:t>
            </a:r>
          </a:p>
        </c:rich>
      </c:tx>
      <c:layout>
        <c:manualLayout>
          <c:xMode val="edge"/>
          <c:yMode val="edge"/>
          <c:x val="9.5609741696171924E-2"/>
          <c:y val="1.4159289404354743E-2"/>
        </c:manualLayout>
      </c:layout>
      <c:overlay val="0"/>
    </c:title>
    <c:autoTitleDeleted val="0"/>
    <c:plotArea>
      <c:layout/>
      <c:barChart>
        <c:barDir val="col"/>
        <c:grouping val="clustered"/>
        <c:varyColors val="0"/>
        <c:ser>
          <c:idx val="0"/>
          <c:order val="0"/>
          <c:tx>
            <c:strRef>
              <c:f>'C.12'!$K$5</c:f>
              <c:strCache>
                <c:ptCount val="1"/>
                <c:pt idx="0">
                  <c:v>2009</c:v>
                </c:pt>
              </c:strCache>
            </c:strRef>
          </c:tx>
          <c:invertIfNegative val="0"/>
          <c:cat>
            <c:strRef>
              <c:f>'C.12'!$J$6:$J$9</c:f>
              <c:strCache>
                <c:ptCount val="4"/>
                <c:pt idx="0">
                  <c:v>Estado</c:v>
                </c:pt>
                <c:pt idx="1">
                  <c:v>Ed. Superior</c:v>
                </c:pt>
                <c:pt idx="2">
                  <c:v>IPSFL</c:v>
                </c:pt>
                <c:pt idx="3">
                  <c:v>Empresas</c:v>
                </c:pt>
              </c:strCache>
            </c:strRef>
          </c:cat>
          <c:val>
            <c:numRef>
              <c:f>'C.12'!$K$6:$K$9</c:f>
              <c:numCache>
                <c:formatCode>#,##0</c:formatCode>
                <c:ptCount val="4"/>
                <c:pt idx="0">
                  <c:v>343.43</c:v>
                </c:pt>
                <c:pt idx="1">
                  <c:v>4834.38</c:v>
                </c:pt>
                <c:pt idx="2">
                  <c:v>2631.96</c:v>
                </c:pt>
                <c:pt idx="3">
                  <c:v>291.98</c:v>
                </c:pt>
              </c:numCache>
            </c:numRef>
          </c:val>
          <c:extLst>
            <c:ext xmlns:c16="http://schemas.microsoft.com/office/drawing/2014/chart" uri="{C3380CC4-5D6E-409C-BE32-E72D297353CC}">
              <c16:uniqueId val="{00000000-A8F2-47EA-B6F8-4A23DC6D2009}"/>
            </c:ext>
          </c:extLst>
        </c:ser>
        <c:ser>
          <c:idx val="1"/>
          <c:order val="1"/>
          <c:tx>
            <c:strRef>
              <c:f>'C.12'!$L$5</c:f>
              <c:strCache>
                <c:ptCount val="1"/>
                <c:pt idx="0">
                  <c:v>2010</c:v>
                </c:pt>
              </c:strCache>
            </c:strRef>
          </c:tx>
          <c:invertIfNegative val="0"/>
          <c:cat>
            <c:strRef>
              <c:f>'C.12'!$J$6:$J$9</c:f>
              <c:strCache>
                <c:ptCount val="4"/>
                <c:pt idx="0">
                  <c:v>Estado</c:v>
                </c:pt>
                <c:pt idx="1">
                  <c:v>Ed. Superior</c:v>
                </c:pt>
                <c:pt idx="2">
                  <c:v>IPSFL</c:v>
                </c:pt>
                <c:pt idx="3">
                  <c:v>Empresas</c:v>
                </c:pt>
              </c:strCache>
            </c:strRef>
          </c:cat>
          <c:val>
            <c:numRef>
              <c:f>'C.12'!$L$6:$L$9</c:f>
              <c:numCache>
                <c:formatCode>#,##0</c:formatCode>
                <c:ptCount val="4"/>
                <c:pt idx="0">
                  <c:v>435.86</c:v>
                </c:pt>
                <c:pt idx="1">
                  <c:v>4589.8</c:v>
                </c:pt>
                <c:pt idx="2">
                  <c:v>2970.47</c:v>
                </c:pt>
                <c:pt idx="3">
                  <c:v>156.38999999999999</c:v>
                </c:pt>
              </c:numCache>
            </c:numRef>
          </c:val>
          <c:extLst>
            <c:ext xmlns:c16="http://schemas.microsoft.com/office/drawing/2014/chart" uri="{C3380CC4-5D6E-409C-BE32-E72D297353CC}">
              <c16:uniqueId val="{00000001-A8F2-47EA-B6F8-4A23DC6D2009}"/>
            </c:ext>
          </c:extLst>
        </c:ser>
        <c:ser>
          <c:idx val="2"/>
          <c:order val="2"/>
          <c:tx>
            <c:strRef>
              <c:f>'C.12'!$M$5</c:f>
              <c:strCache>
                <c:ptCount val="1"/>
                <c:pt idx="0">
                  <c:v>2011</c:v>
                </c:pt>
              </c:strCache>
            </c:strRef>
          </c:tx>
          <c:invertIfNegative val="0"/>
          <c:cat>
            <c:strRef>
              <c:f>'C.12'!$J$6:$J$9</c:f>
              <c:strCache>
                <c:ptCount val="4"/>
                <c:pt idx="0">
                  <c:v>Estado</c:v>
                </c:pt>
                <c:pt idx="1">
                  <c:v>Ed. Superior</c:v>
                </c:pt>
                <c:pt idx="2">
                  <c:v>IPSFL</c:v>
                </c:pt>
                <c:pt idx="3">
                  <c:v>Empresas</c:v>
                </c:pt>
              </c:strCache>
            </c:strRef>
          </c:cat>
          <c:val>
            <c:numRef>
              <c:f>'C.12'!$M$6:$M$9</c:f>
              <c:numCache>
                <c:formatCode>#,##0</c:formatCode>
                <c:ptCount val="4"/>
                <c:pt idx="0">
                  <c:v>11.94</c:v>
                </c:pt>
                <c:pt idx="1">
                  <c:v>3549.76</c:v>
                </c:pt>
                <c:pt idx="2">
                  <c:v>3068.29</c:v>
                </c:pt>
                <c:pt idx="3">
                  <c:v>416.1</c:v>
                </c:pt>
              </c:numCache>
            </c:numRef>
          </c:val>
          <c:extLst>
            <c:ext xmlns:c16="http://schemas.microsoft.com/office/drawing/2014/chart" uri="{C3380CC4-5D6E-409C-BE32-E72D297353CC}">
              <c16:uniqueId val="{00000002-A8F2-47EA-B6F8-4A23DC6D2009}"/>
            </c:ext>
          </c:extLst>
        </c:ser>
        <c:ser>
          <c:idx val="3"/>
          <c:order val="3"/>
          <c:tx>
            <c:strRef>
              <c:f>'C.12'!$N$5</c:f>
              <c:strCache>
                <c:ptCount val="1"/>
                <c:pt idx="0">
                  <c:v>2012</c:v>
                </c:pt>
              </c:strCache>
            </c:strRef>
          </c:tx>
          <c:invertIfNegative val="0"/>
          <c:cat>
            <c:strRef>
              <c:f>'C.12'!$J$6:$J$9</c:f>
              <c:strCache>
                <c:ptCount val="4"/>
                <c:pt idx="0">
                  <c:v>Estado</c:v>
                </c:pt>
                <c:pt idx="1">
                  <c:v>Ed. Superior</c:v>
                </c:pt>
                <c:pt idx="2">
                  <c:v>IPSFL</c:v>
                </c:pt>
                <c:pt idx="3">
                  <c:v>Empresas</c:v>
                </c:pt>
              </c:strCache>
            </c:strRef>
          </c:cat>
          <c:val>
            <c:numRef>
              <c:f>'C.12'!$N$6:$N$9</c:f>
              <c:numCache>
                <c:formatCode>#,##0</c:formatCode>
                <c:ptCount val="4"/>
                <c:pt idx="0">
                  <c:v>88.72</c:v>
                </c:pt>
                <c:pt idx="1">
                  <c:v>4471.51</c:v>
                </c:pt>
                <c:pt idx="2">
                  <c:v>2531.2399999999998</c:v>
                </c:pt>
                <c:pt idx="3">
                  <c:v>261.86</c:v>
                </c:pt>
              </c:numCache>
            </c:numRef>
          </c:val>
          <c:extLst>
            <c:ext xmlns:c16="http://schemas.microsoft.com/office/drawing/2014/chart" uri="{C3380CC4-5D6E-409C-BE32-E72D297353CC}">
              <c16:uniqueId val="{00000003-A8F2-47EA-B6F8-4A23DC6D2009}"/>
            </c:ext>
          </c:extLst>
        </c:ser>
        <c:ser>
          <c:idx val="4"/>
          <c:order val="4"/>
          <c:tx>
            <c:strRef>
              <c:f>'C.12'!$O$5</c:f>
              <c:strCache>
                <c:ptCount val="1"/>
                <c:pt idx="0">
                  <c:v>2013</c:v>
                </c:pt>
              </c:strCache>
            </c:strRef>
          </c:tx>
          <c:invertIfNegative val="0"/>
          <c:cat>
            <c:strRef>
              <c:f>'C.12'!$J$6:$J$9</c:f>
              <c:strCache>
                <c:ptCount val="4"/>
                <c:pt idx="0">
                  <c:v>Estado</c:v>
                </c:pt>
                <c:pt idx="1">
                  <c:v>Ed. Superior</c:v>
                </c:pt>
                <c:pt idx="2">
                  <c:v>IPSFL</c:v>
                </c:pt>
                <c:pt idx="3">
                  <c:v>Empresas</c:v>
                </c:pt>
              </c:strCache>
            </c:strRef>
          </c:cat>
          <c:val>
            <c:numRef>
              <c:f>'C.12'!$O$6:$O$9</c:f>
              <c:numCache>
                <c:formatCode>#,##0</c:formatCode>
                <c:ptCount val="4"/>
                <c:pt idx="0">
                  <c:v>1176.25</c:v>
                </c:pt>
                <c:pt idx="1">
                  <c:v>5938.34</c:v>
                </c:pt>
                <c:pt idx="2">
                  <c:v>784.66</c:v>
                </c:pt>
                <c:pt idx="3">
                  <c:v>3125.01</c:v>
                </c:pt>
              </c:numCache>
            </c:numRef>
          </c:val>
          <c:extLst>
            <c:ext xmlns:c16="http://schemas.microsoft.com/office/drawing/2014/chart" uri="{C3380CC4-5D6E-409C-BE32-E72D297353CC}">
              <c16:uniqueId val="{00000004-A8F2-47EA-B6F8-4A23DC6D2009}"/>
            </c:ext>
          </c:extLst>
        </c:ser>
        <c:ser>
          <c:idx val="5"/>
          <c:order val="5"/>
          <c:tx>
            <c:strRef>
              <c:f>'C.12'!$P$5</c:f>
              <c:strCache>
                <c:ptCount val="1"/>
                <c:pt idx="0">
                  <c:v>2014</c:v>
                </c:pt>
              </c:strCache>
            </c:strRef>
          </c:tx>
          <c:invertIfNegative val="0"/>
          <c:cat>
            <c:strRef>
              <c:f>'C.12'!$J$6:$J$9</c:f>
              <c:strCache>
                <c:ptCount val="4"/>
                <c:pt idx="0">
                  <c:v>Estado</c:v>
                </c:pt>
                <c:pt idx="1">
                  <c:v>Ed. Superior</c:v>
                </c:pt>
                <c:pt idx="2">
                  <c:v>IPSFL</c:v>
                </c:pt>
                <c:pt idx="3">
                  <c:v>Empresas</c:v>
                </c:pt>
              </c:strCache>
            </c:strRef>
          </c:cat>
          <c:val>
            <c:numRef>
              <c:f>'C.12'!$P$6:$P$9</c:f>
              <c:numCache>
                <c:formatCode>#,##0</c:formatCode>
                <c:ptCount val="4"/>
                <c:pt idx="0">
                  <c:v>991.43</c:v>
                </c:pt>
                <c:pt idx="1">
                  <c:v>4362.8100000000004</c:v>
                </c:pt>
                <c:pt idx="2">
                  <c:v>2387.2399999999998</c:v>
                </c:pt>
                <c:pt idx="3">
                  <c:v>3760.55</c:v>
                </c:pt>
              </c:numCache>
            </c:numRef>
          </c:val>
          <c:extLst>
            <c:ext xmlns:c16="http://schemas.microsoft.com/office/drawing/2014/chart" uri="{C3380CC4-5D6E-409C-BE32-E72D297353CC}">
              <c16:uniqueId val="{00000005-A8F2-47EA-B6F8-4A23DC6D2009}"/>
            </c:ext>
          </c:extLst>
        </c:ser>
        <c:ser>
          <c:idx val="6"/>
          <c:order val="6"/>
          <c:tx>
            <c:strRef>
              <c:f>'C.12'!$Q$5</c:f>
              <c:strCache>
                <c:ptCount val="1"/>
                <c:pt idx="0">
                  <c:v>2015p</c:v>
                </c:pt>
              </c:strCache>
            </c:strRef>
          </c:tx>
          <c:invertIfNegative val="0"/>
          <c:cat>
            <c:strRef>
              <c:f>'C.12'!$J$6:$J$9</c:f>
              <c:strCache>
                <c:ptCount val="4"/>
                <c:pt idx="0">
                  <c:v>Estado</c:v>
                </c:pt>
                <c:pt idx="1">
                  <c:v>Ed. Superior</c:v>
                </c:pt>
                <c:pt idx="2">
                  <c:v>IPSFL</c:v>
                </c:pt>
                <c:pt idx="3">
                  <c:v>Empresas</c:v>
                </c:pt>
              </c:strCache>
            </c:strRef>
          </c:cat>
          <c:val>
            <c:numRef>
              <c:f>'C.12'!$Q$6:$Q$9</c:f>
              <c:numCache>
                <c:formatCode>#,##0</c:formatCode>
                <c:ptCount val="4"/>
                <c:pt idx="0">
                  <c:v>382.99</c:v>
                </c:pt>
                <c:pt idx="1">
                  <c:v>4855.5</c:v>
                </c:pt>
                <c:pt idx="2">
                  <c:v>4929.5600000000004</c:v>
                </c:pt>
                <c:pt idx="3">
                  <c:v>3930.99</c:v>
                </c:pt>
              </c:numCache>
            </c:numRef>
          </c:val>
          <c:extLst>
            <c:ext xmlns:c16="http://schemas.microsoft.com/office/drawing/2014/chart" uri="{C3380CC4-5D6E-409C-BE32-E72D297353CC}">
              <c16:uniqueId val="{00000000-C0CD-4A2D-AD11-432F85205F8A}"/>
            </c:ext>
          </c:extLst>
        </c:ser>
        <c:dLbls>
          <c:showLegendKey val="0"/>
          <c:showVal val="0"/>
          <c:showCatName val="0"/>
          <c:showSerName val="0"/>
          <c:showPercent val="0"/>
          <c:showBubbleSize val="0"/>
        </c:dLbls>
        <c:gapWidth val="150"/>
        <c:axId val="275287936"/>
        <c:axId val="275288496"/>
      </c:barChart>
      <c:catAx>
        <c:axId val="275287936"/>
        <c:scaling>
          <c:orientation val="minMax"/>
        </c:scaling>
        <c:delete val="0"/>
        <c:axPos val="b"/>
        <c:numFmt formatCode="General" sourceLinked="0"/>
        <c:majorTickMark val="out"/>
        <c:minorTickMark val="none"/>
        <c:tickLblPos val="nextTo"/>
        <c:crossAx val="275288496"/>
        <c:crosses val="autoZero"/>
        <c:auto val="1"/>
        <c:lblAlgn val="ctr"/>
        <c:lblOffset val="100"/>
        <c:noMultiLvlLbl val="0"/>
      </c:catAx>
      <c:valAx>
        <c:axId val="275288496"/>
        <c:scaling>
          <c:orientation val="minMax"/>
        </c:scaling>
        <c:delete val="0"/>
        <c:axPos val="l"/>
        <c:majorGridlines>
          <c:spPr>
            <a:ln>
              <a:solidFill>
                <a:schemeClr val="bg1"/>
              </a:solidFill>
            </a:ln>
          </c:spPr>
        </c:majorGridlines>
        <c:numFmt formatCode="#,##0" sourceLinked="1"/>
        <c:majorTickMark val="out"/>
        <c:minorTickMark val="none"/>
        <c:tickLblPos val="nextTo"/>
        <c:crossAx val="275287936"/>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a:t>
            </a:r>
            <a:r>
              <a:rPr lang="es-CL" sz="1600" baseline="0"/>
              <a:t> del gasto total en I+D según tamaño de la empresa (MM$ reales de 2015)</a:t>
            </a:r>
            <a:endParaRPr lang="es-CL" sz="1600"/>
          </a:p>
        </c:rich>
      </c:tx>
      <c:overlay val="0"/>
    </c:title>
    <c:autoTitleDeleted val="0"/>
    <c:plotArea>
      <c:layout>
        <c:manualLayout>
          <c:layoutTarget val="inner"/>
          <c:xMode val="edge"/>
          <c:yMode val="edge"/>
          <c:x val="9.501685982873391E-2"/>
          <c:y val="0.14639396856692996"/>
          <c:w val="0.87291273090744292"/>
          <c:h val="0.71891090864425156"/>
        </c:manualLayout>
      </c:layout>
      <c:lineChart>
        <c:grouping val="standard"/>
        <c:varyColors val="0"/>
        <c:ser>
          <c:idx val="0"/>
          <c:order val="0"/>
          <c:tx>
            <c:strRef>
              <c:f>'C.13'!$B$33</c:f>
              <c:strCache>
                <c:ptCount val="1"/>
                <c:pt idx="0">
                  <c:v>Grandes</c:v>
                </c:pt>
              </c:strCache>
            </c:strRef>
          </c:tx>
          <c:dLbls>
            <c:dLbl>
              <c:idx val="1"/>
              <c:delete val="1"/>
              <c:extLst>
                <c:ext xmlns:c15="http://schemas.microsoft.com/office/drawing/2012/chart" uri="{CE6537A1-D6FC-4f65-9D91-7224C49458BB}"/>
                <c:ext xmlns:c16="http://schemas.microsoft.com/office/drawing/2014/chart" uri="{C3380CC4-5D6E-409C-BE32-E72D297353CC}">
                  <c16:uniqueId val="{00000000-FB0C-4B49-93CF-1DA3401FF7FF}"/>
                </c:ext>
              </c:extLst>
            </c:dLbl>
            <c:dLbl>
              <c:idx val="2"/>
              <c:delete val="1"/>
              <c:extLst>
                <c:ext xmlns:c15="http://schemas.microsoft.com/office/drawing/2012/chart" uri="{CE6537A1-D6FC-4f65-9D91-7224C49458BB}"/>
                <c:ext xmlns:c16="http://schemas.microsoft.com/office/drawing/2014/chart" uri="{C3380CC4-5D6E-409C-BE32-E72D297353CC}">
                  <c16:uniqueId val="{00000001-FB0C-4B49-93CF-1DA3401FF7FF}"/>
                </c:ext>
              </c:extLst>
            </c:dLbl>
            <c:dLbl>
              <c:idx val="3"/>
              <c:delete val="1"/>
              <c:extLst>
                <c:ext xmlns:c15="http://schemas.microsoft.com/office/drawing/2012/chart" uri="{CE6537A1-D6FC-4f65-9D91-7224C49458BB}"/>
                <c:ext xmlns:c16="http://schemas.microsoft.com/office/drawing/2014/chart" uri="{C3380CC4-5D6E-409C-BE32-E72D297353CC}">
                  <c16:uniqueId val="{00000002-FB0C-4B49-93CF-1DA3401FF7FF}"/>
                </c:ext>
              </c:extLst>
            </c:dLbl>
            <c:dLbl>
              <c:idx val="4"/>
              <c:delete val="1"/>
              <c:extLst>
                <c:ext xmlns:c15="http://schemas.microsoft.com/office/drawing/2012/chart" uri="{CE6537A1-D6FC-4f65-9D91-7224C49458BB}"/>
                <c:ext xmlns:c16="http://schemas.microsoft.com/office/drawing/2014/chart" uri="{C3380CC4-5D6E-409C-BE32-E72D297353CC}">
                  <c16:uniqueId val="{00000002-01E4-4A12-851B-9000EEEA1BDF}"/>
                </c:ext>
              </c:extLst>
            </c:dLbl>
            <c:dLbl>
              <c:idx val="5"/>
              <c:delete val="1"/>
              <c:extLst>
                <c:ext xmlns:c15="http://schemas.microsoft.com/office/drawing/2012/chart" uri="{CE6537A1-D6FC-4f65-9D91-7224C49458BB}"/>
                <c:ext xmlns:c16="http://schemas.microsoft.com/office/drawing/2014/chart" uri="{C3380CC4-5D6E-409C-BE32-E72D297353CC}">
                  <c16:uniqueId val="{00000003-01E4-4A12-851B-9000EEEA1BDF}"/>
                </c:ext>
              </c:extLst>
            </c:dLbl>
            <c:spPr>
              <a:noFill/>
              <a:ln>
                <a:noFill/>
              </a:ln>
              <a:effectLst/>
            </c:spPr>
            <c:txPr>
              <a:bodyPr wrap="square" lIns="38100" tIns="19050" rIns="38100" bIns="19050" anchor="ctr">
                <a:spAutoFit/>
              </a:bodyPr>
              <a:lstStyle/>
              <a:p>
                <a:pPr>
                  <a:defRPr b="1">
                    <a:solidFill>
                      <a:schemeClr val="accent1"/>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('C.13'!$C$33,'C.13'!$E$33,'C.13'!$G$33,'C.13'!$I$33,'C.13'!$K$33,'C.13'!$M$33,'C.13'!$O$33)</c:f>
              <c:numCache>
                <c:formatCode>#,##0</c:formatCode>
                <c:ptCount val="7"/>
                <c:pt idx="0">
                  <c:v>106040.54</c:v>
                </c:pt>
                <c:pt idx="1">
                  <c:v>112658.03</c:v>
                </c:pt>
                <c:pt idx="2">
                  <c:v>141425.56</c:v>
                </c:pt>
                <c:pt idx="3">
                  <c:v>156053.71</c:v>
                </c:pt>
                <c:pt idx="4">
                  <c:v>173847.86</c:v>
                </c:pt>
                <c:pt idx="5">
                  <c:v>161419</c:v>
                </c:pt>
                <c:pt idx="6">
                  <c:v>161887.67999999999</c:v>
                </c:pt>
              </c:numCache>
            </c:numRef>
          </c:val>
          <c:smooth val="0"/>
          <c:extLst>
            <c:ext xmlns:c16="http://schemas.microsoft.com/office/drawing/2014/chart" uri="{C3380CC4-5D6E-409C-BE32-E72D297353CC}">
              <c16:uniqueId val="{00000003-FB0C-4B49-93CF-1DA3401FF7FF}"/>
            </c:ext>
          </c:extLst>
        </c:ser>
        <c:ser>
          <c:idx val="1"/>
          <c:order val="1"/>
          <c:tx>
            <c:strRef>
              <c:f>'C.13'!$B$34</c:f>
              <c:strCache>
                <c:ptCount val="1"/>
                <c:pt idx="0">
                  <c:v>Medianas</c:v>
                </c:pt>
              </c:strCache>
            </c:strRef>
          </c:tx>
          <c:dLbls>
            <c:dLbl>
              <c:idx val="1"/>
              <c:delete val="1"/>
              <c:extLst>
                <c:ext xmlns:c15="http://schemas.microsoft.com/office/drawing/2012/chart" uri="{CE6537A1-D6FC-4f65-9D91-7224C49458BB}"/>
                <c:ext xmlns:c16="http://schemas.microsoft.com/office/drawing/2014/chart" uri="{C3380CC4-5D6E-409C-BE32-E72D297353CC}">
                  <c16:uniqueId val="{00000004-FB0C-4B49-93CF-1DA3401FF7FF}"/>
                </c:ext>
              </c:extLst>
            </c:dLbl>
            <c:dLbl>
              <c:idx val="2"/>
              <c:delete val="1"/>
              <c:extLst>
                <c:ext xmlns:c15="http://schemas.microsoft.com/office/drawing/2012/chart" uri="{CE6537A1-D6FC-4f65-9D91-7224C49458BB}"/>
                <c:ext xmlns:c16="http://schemas.microsoft.com/office/drawing/2014/chart" uri="{C3380CC4-5D6E-409C-BE32-E72D297353CC}">
                  <c16:uniqueId val="{00000005-FB0C-4B49-93CF-1DA3401FF7FF}"/>
                </c:ext>
              </c:extLst>
            </c:dLbl>
            <c:dLbl>
              <c:idx val="3"/>
              <c:delete val="1"/>
              <c:extLst>
                <c:ext xmlns:c15="http://schemas.microsoft.com/office/drawing/2012/chart" uri="{CE6537A1-D6FC-4f65-9D91-7224C49458BB}"/>
                <c:ext xmlns:c16="http://schemas.microsoft.com/office/drawing/2014/chart" uri="{C3380CC4-5D6E-409C-BE32-E72D297353CC}">
                  <c16:uniqueId val="{00000006-FB0C-4B49-93CF-1DA3401FF7FF}"/>
                </c:ext>
              </c:extLst>
            </c:dLbl>
            <c:dLbl>
              <c:idx val="4"/>
              <c:delete val="1"/>
              <c:extLst>
                <c:ext xmlns:c15="http://schemas.microsoft.com/office/drawing/2012/chart" uri="{CE6537A1-D6FC-4f65-9D91-7224C49458BB}"/>
                <c:ext xmlns:c16="http://schemas.microsoft.com/office/drawing/2014/chart" uri="{C3380CC4-5D6E-409C-BE32-E72D297353CC}">
                  <c16:uniqueId val="{00000005-01E4-4A12-851B-9000EEEA1BDF}"/>
                </c:ext>
              </c:extLst>
            </c:dLbl>
            <c:dLbl>
              <c:idx val="5"/>
              <c:delete val="1"/>
              <c:extLst>
                <c:ext xmlns:c15="http://schemas.microsoft.com/office/drawing/2012/chart" uri="{CE6537A1-D6FC-4f65-9D91-7224C49458BB}"/>
                <c:ext xmlns:c16="http://schemas.microsoft.com/office/drawing/2014/chart" uri="{C3380CC4-5D6E-409C-BE32-E72D297353CC}">
                  <c16:uniqueId val="{00000004-01E4-4A12-851B-9000EEEA1BDF}"/>
                </c:ext>
              </c:extLst>
            </c:dLbl>
            <c:dLbl>
              <c:idx val="6"/>
              <c:layout>
                <c:manualLayout>
                  <c:x val="1.2864743257062544E-3"/>
                  <c:y val="-3.38806586257755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E4-4A12-851B-9000EEEA1BDF}"/>
                </c:ext>
              </c:extLst>
            </c:dLbl>
            <c:spPr>
              <a:noFill/>
              <a:ln>
                <a:noFill/>
              </a:ln>
              <a:effectLst/>
            </c:spPr>
            <c:txPr>
              <a:bodyPr wrap="square" lIns="38100" tIns="19050" rIns="38100" bIns="19050" anchor="ctr">
                <a:spAutoFit/>
              </a:bodyPr>
              <a:lstStyle/>
              <a:p>
                <a:pPr>
                  <a:defRPr b="1">
                    <a:solidFill>
                      <a:schemeClr val="accent2"/>
                    </a:solidFill>
                  </a:defRPr>
                </a:pPr>
                <a:endParaRPr lang="es-E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('C.13'!$C$34,'C.13'!$E$34,'C.13'!$G$34,'C.13'!$I$34,'C.13'!$K$34,'C.13'!$M$34,'C.13'!$O$34)</c:f>
              <c:numCache>
                <c:formatCode>#,##0</c:formatCode>
                <c:ptCount val="7"/>
                <c:pt idx="0">
                  <c:v>11566.1</c:v>
                </c:pt>
                <c:pt idx="1">
                  <c:v>11455.88</c:v>
                </c:pt>
                <c:pt idx="2">
                  <c:v>13328.29</c:v>
                </c:pt>
                <c:pt idx="3">
                  <c:v>14420.73</c:v>
                </c:pt>
                <c:pt idx="4">
                  <c:v>13744.61</c:v>
                </c:pt>
                <c:pt idx="5">
                  <c:v>11272.87</c:v>
                </c:pt>
                <c:pt idx="6">
                  <c:v>15554.26</c:v>
                </c:pt>
              </c:numCache>
            </c:numRef>
          </c:val>
          <c:smooth val="0"/>
          <c:extLst>
            <c:ext xmlns:c16="http://schemas.microsoft.com/office/drawing/2014/chart" uri="{C3380CC4-5D6E-409C-BE32-E72D297353CC}">
              <c16:uniqueId val="{00000007-FB0C-4B49-93CF-1DA3401FF7FF}"/>
            </c:ext>
          </c:extLst>
        </c:ser>
        <c:ser>
          <c:idx val="3"/>
          <c:order val="2"/>
          <c:tx>
            <c:strRef>
              <c:f>'C.13'!$B$35</c:f>
              <c:strCache>
                <c:ptCount val="1"/>
                <c:pt idx="0">
                  <c:v>Pequeñas</c:v>
                </c:pt>
              </c:strCache>
            </c:strRef>
          </c:tx>
          <c:dLbls>
            <c:dLbl>
              <c:idx val="1"/>
              <c:delete val="1"/>
              <c:extLst>
                <c:ext xmlns:c15="http://schemas.microsoft.com/office/drawing/2012/chart" uri="{CE6537A1-D6FC-4f65-9D91-7224C49458BB}"/>
                <c:ext xmlns:c16="http://schemas.microsoft.com/office/drawing/2014/chart" uri="{C3380CC4-5D6E-409C-BE32-E72D297353CC}">
                  <c16:uniqueId val="{00000007-01E4-4A12-851B-9000EEEA1BDF}"/>
                </c:ext>
              </c:extLst>
            </c:dLbl>
            <c:dLbl>
              <c:idx val="2"/>
              <c:delete val="1"/>
              <c:extLst>
                <c:ext xmlns:c15="http://schemas.microsoft.com/office/drawing/2012/chart" uri="{CE6537A1-D6FC-4f65-9D91-7224C49458BB}"/>
                <c:ext xmlns:c16="http://schemas.microsoft.com/office/drawing/2014/chart" uri="{C3380CC4-5D6E-409C-BE32-E72D297353CC}">
                  <c16:uniqueId val="{00000008-01E4-4A12-851B-9000EEEA1BDF}"/>
                </c:ext>
              </c:extLst>
            </c:dLbl>
            <c:dLbl>
              <c:idx val="3"/>
              <c:delete val="1"/>
              <c:extLst>
                <c:ext xmlns:c15="http://schemas.microsoft.com/office/drawing/2012/chart" uri="{CE6537A1-D6FC-4f65-9D91-7224C49458BB}"/>
                <c:ext xmlns:c16="http://schemas.microsoft.com/office/drawing/2014/chart" uri="{C3380CC4-5D6E-409C-BE32-E72D297353CC}">
                  <c16:uniqueId val="{00000009-01E4-4A12-851B-9000EEEA1BDF}"/>
                </c:ext>
              </c:extLst>
            </c:dLbl>
            <c:dLbl>
              <c:idx val="4"/>
              <c:delete val="1"/>
              <c:extLst>
                <c:ext xmlns:c15="http://schemas.microsoft.com/office/drawing/2012/chart" uri="{CE6537A1-D6FC-4f65-9D91-7224C49458BB}"/>
                <c:ext xmlns:c16="http://schemas.microsoft.com/office/drawing/2014/chart" uri="{C3380CC4-5D6E-409C-BE32-E72D297353CC}">
                  <c16:uniqueId val="{0000000A-01E4-4A12-851B-9000EEEA1BDF}"/>
                </c:ext>
              </c:extLst>
            </c:dLbl>
            <c:dLbl>
              <c:idx val="5"/>
              <c:delete val="1"/>
              <c:extLst>
                <c:ext xmlns:c15="http://schemas.microsoft.com/office/drawing/2012/chart" uri="{CE6537A1-D6FC-4f65-9D91-7224C49458BB}"/>
                <c:ext xmlns:c16="http://schemas.microsoft.com/office/drawing/2014/chart" uri="{C3380CC4-5D6E-409C-BE32-E72D297353CC}">
                  <c16:uniqueId val="{0000000B-01E4-4A12-851B-9000EEEA1BDF}"/>
                </c:ext>
              </c:extLst>
            </c:dLbl>
            <c:dLbl>
              <c:idx val="6"/>
              <c:layout>
                <c:manualLayout>
                  <c:x val="9.7026615032236307E-3"/>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E4-4A12-851B-9000EEEA1BDF}"/>
                </c:ext>
              </c:extLst>
            </c:dLbl>
            <c:spPr>
              <a:noFill/>
              <a:ln>
                <a:noFill/>
              </a:ln>
              <a:effectLst/>
            </c:spPr>
            <c:txPr>
              <a:bodyPr wrap="square" lIns="38100" tIns="19050" rIns="38100" bIns="19050" anchor="ctr">
                <a:spAutoFit/>
              </a:bodyPr>
              <a:lstStyle/>
              <a:p>
                <a:pPr>
                  <a:defRPr b="1">
                    <a:solidFill>
                      <a:schemeClr val="tx2"/>
                    </a:solidFill>
                  </a:defRPr>
                </a:pPr>
                <a:endParaRPr lang="es-E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('C.13'!$C$35,'C.13'!$E$35,'C.13'!$G$35,'C.13'!$I$35,'C.13'!$K$35,'C.13'!$M$35,'C.13'!$O$35)</c:f>
              <c:numCache>
                <c:formatCode>#,##0</c:formatCode>
                <c:ptCount val="7"/>
                <c:pt idx="0">
                  <c:v>2900.37</c:v>
                </c:pt>
                <c:pt idx="1">
                  <c:v>3526.43</c:v>
                </c:pt>
                <c:pt idx="2">
                  <c:v>9538.9599999999991</c:v>
                </c:pt>
                <c:pt idx="3">
                  <c:v>8024.22</c:v>
                </c:pt>
                <c:pt idx="4">
                  <c:v>8349.33</c:v>
                </c:pt>
                <c:pt idx="5">
                  <c:v>11227.11</c:v>
                </c:pt>
                <c:pt idx="6">
                  <c:v>12695.08</c:v>
                </c:pt>
              </c:numCache>
            </c:numRef>
          </c:val>
          <c:smooth val="0"/>
          <c:extLst>
            <c:ext xmlns:c16="http://schemas.microsoft.com/office/drawing/2014/chart" uri="{C3380CC4-5D6E-409C-BE32-E72D297353CC}">
              <c16:uniqueId val="{00000001-01E4-4A12-851B-9000EEEA1BDF}"/>
            </c:ext>
          </c:extLst>
        </c:ser>
        <c:ser>
          <c:idx val="2"/>
          <c:order val="3"/>
          <c:tx>
            <c:strRef>
              <c:f>'C.13'!$B$36</c:f>
              <c:strCache>
                <c:ptCount val="1"/>
                <c:pt idx="0">
                  <c:v>Microempresas</c:v>
                </c:pt>
              </c:strCache>
            </c:strRef>
          </c:tx>
          <c:spPr>
            <a:ln>
              <a:solidFill>
                <a:srgbClr val="00B050"/>
              </a:solidFill>
            </a:ln>
          </c:spPr>
          <c:marker>
            <c:spPr>
              <a:solidFill>
                <a:srgbClr val="00B050"/>
              </a:solidFill>
            </c:spPr>
          </c:marker>
          <c:dLbls>
            <c:dLbl>
              <c:idx val="0"/>
              <c:layout>
                <c:manualLayout>
                  <c:x val="-6.2351923860865771E-2"/>
                  <c:y val="2.4845816325568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0C-4B49-93CF-1DA3401FF7FF}"/>
                </c:ext>
              </c:extLst>
            </c:dLbl>
            <c:dLbl>
              <c:idx val="1"/>
              <c:delete val="1"/>
              <c:extLst>
                <c:ext xmlns:c15="http://schemas.microsoft.com/office/drawing/2012/chart" uri="{CE6537A1-D6FC-4f65-9D91-7224C49458BB}"/>
                <c:ext xmlns:c16="http://schemas.microsoft.com/office/drawing/2014/chart" uri="{C3380CC4-5D6E-409C-BE32-E72D297353CC}">
                  <c16:uniqueId val="{00000009-FB0C-4B49-93CF-1DA3401FF7FF}"/>
                </c:ext>
              </c:extLst>
            </c:dLbl>
            <c:dLbl>
              <c:idx val="2"/>
              <c:delete val="1"/>
              <c:extLst>
                <c:ext xmlns:c15="http://schemas.microsoft.com/office/drawing/2012/chart" uri="{CE6537A1-D6FC-4f65-9D91-7224C49458BB}"/>
                <c:ext xmlns:c16="http://schemas.microsoft.com/office/drawing/2014/chart" uri="{C3380CC4-5D6E-409C-BE32-E72D297353CC}">
                  <c16:uniqueId val="{0000000A-FB0C-4B49-93CF-1DA3401FF7FF}"/>
                </c:ext>
              </c:extLst>
            </c:dLbl>
            <c:dLbl>
              <c:idx val="3"/>
              <c:delete val="1"/>
              <c:extLst>
                <c:ext xmlns:c15="http://schemas.microsoft.com/office/drawing/2012/chart" uri="{CE6537A1-D6FC-4f65-9D91-7224C49458BB}"/>
                <c:ext xmlns:c16="http://schemas.microsoft.com/office/drawing/2014/chart" uri="{C3380CC4-5D6E-409C-BE32-E72D297353CC}">
                  <c16:uniqueId val="{0000000B-FB0C-4B49-93CF-1DA3401FF7FF}"/>
                </c:ext>
              </c:extLst>
            </c:dLbl>
            <c:dLbl>
              <c:idx val="4"/>
              <c:delete val="1"/>
              <c:extLst>
                <c:ext xmlns:c15="http://schemas.microsoft.com/office/drawing/2012/chart" uri="{CE6537A1-D6FC-4f65-9D91-7224C49458BB}"/>
                <c:ext xmlns:c16="http://schemas.microsoft.com/office/drawing/2014/chart" uri="{C3380CC4-5D6E-409C-BE32-E72D297353CC}">
                  <c16:uniqueId val="{0000000C-FB0C-4B49-93CF-1DA3401FF7FF}"/>
                </c:ext>
              </c:extLst>
            </c:dLbl>
            <c:dLbl>
              <c:idx val="5"/>
              <c:delete val="1"/>
              <c:extLst>
                <c:ext xmlns:c15="http://schemas.microsoft.com/office/drawing/2012/chart" uri="{CE6537A1-D6FC-4f65-9D91-7224C49458BB}"/>
                <c:ext xmlns:c16="http://schemas.microsoft.com/office/drawing/2014/chart" uri="{C3380CC4-5D6E-409C-BE32-E72D297353CC}">
                  <c16:uniqueId val="{0000000E-01E4-4A12-851B-9000EEEA1BDF}"/>
                </c:ext>
              </c:extLst>
            </c:dLbl>
            <c:dLbl>
              <c:idx val="6"/>
              <c:layout>
                <c:manualLayout>
                  <c:x val="1.3309598865017043E-2"/>
                  <c:y val="6.0985185526396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E4-4A12-851B-9000EEEA1BDF}"/>
                </c:ext>
              </c:extLst>
            </c:dLbl>
            <c:spPr>
              <a:noFill/>
              <a:ln>
                <a:noFill/>
              </a:ln>
              <a:effectLst/>
            </c:spPr>
            <c:txPr>
              <a:bodyPr wrap="square" lIns="38100" tIns="19050" rIns="38100" bIns="19050" anchor="ctr">
                <a:spAutoFit/>
              </a:bodyPr>
              <a:lstStyle/>
              <a:p>
                <a:pPr>
                  <a:defRPr b="1">
                    <a:solidFill>
                      <a:schemeClr val="accent3">
                        <a:lumMod val="50000"/>
                      </a:schemeClr>
                    </a:solidFill>
                  </a:defRPr>
                </a:pPr>
                <a:endParaRPr lang="es-E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('C.13'!$C$36,'C.13'!$E$36,'C.13'!$G$36,'C.13'!$I$36,'C.13'!$K$36,'C.13'!$M$36,'C.13'!$O$36)</c:f>
              <c:numCache>
                <c:formatCode>#,##0</c:formatCode>
                <c:ptCount val="7"/>
                <c:pt idx="0">
                  <c:v>1646.39</c:v>
                </c:pt>
                <c:pt idx="1">
                  <c:v>1828.9</c:v>
                </c:pt>
                <c:pt idx="2">
                  <c:v>592.57000000000005</c:v>
                </c:pt>
                <c:pt idx="3">
                  <c:v>938.94</c:v>
                </c:pt>
                <c:pt idx="4">
                  <c:v>8943.93</c:v>
                </c:pt>
                <c:pt idx="5">
                  <c:v>10233.219999999999</c:v>
                </c:pt>
                <c:pt idx="6">
                  <c:v>18238.8</c:v>
                </c:pt>
              </c:numCache>
            </c:numRef>
          </c:val>
          <c:smooth val="0"/>
          <c:extLst>
            <c:ext xmlns:c16="http://schemas.microsoft.com/office/drawing/2014/chart" uri="{C3380CC4-5D6E-409C-BE32-E72D297353CC}">
              <c16:uniqueId val="{0000000D-FB0C-4B49-93CF-1DA3401FF7FF}"/>
            </c:ext>
          </c:extLst>
        </c:ser>
        <c:dLbls>
          <c:dLblPos val="t"/>
          <c:showLegendKey val="0"/>
          <c:showVal val="1"/>
          <c:showCatName val="0"/>
          <c:showSerName val="0"/>
          <c:showPercent val="0"/>
          <c:showBubbleSize val="0"/>
        </c:dLbls>
        <c:marker val="1"/>
        <c:smooth val="0"/>
        <c:axId val="275292976"/>
        <c:axId val="275960272"/>
      </c:lineChart>
      <c:catAx>
        <c:axId val="275292976"/>
        <c:scaling>
          <c:orientation val="minMax"/>
        </c:scaling>
        <c:delete val="0"/>
        <c:axPos val="b"/>
        <c:numFmt formatCode="General" sourceLinked="1"/>
        <c:majorTickMark val="out"/>
        <c:minorTickMark val="none"/>
        <c:tickLblPos val="nextTo"/>
        <c:crossAx val="275960272"/>
        <c:crosses val="autoZero"/>
        <c:auto val="1"/>
        <c:lblAlgn val="ctr"/>
        <c:lblOffset val="100"/>
        <c:noMultiLvlLbl val="0"/>
      </c:catAx>
      <c:valAx>
        <c:axId val="275960272"/>
        <c:scaling>
          <c:orientation val="minMax"/>
        </c:scaling>
        <c:delete val="0"/>
        <c:axPos val="l"/>
        <c:majorGridlines>
          <c:spPr>
            <a:ln>
              <a:solidFill>
                <a:schemeClr val="bg1"/>
              </a:solidFill>
            </a:ln>
          </c:spPr>
        </c:majorGridlines>
        <c:numFmt formatCode="#,##0" sourceLinked="1"/>
        <c:majorTickMark val="out"/>
        <c:minorTickMark val="none"/>
        <c:tickLblPos val="nextTo"/>
        <c:crossAx val="275292976"/>
        <c:crosses val="autoZero"/>
        <c:crossBetween val="between"/>
      </c:valAx>
      <c:spPr>
        <a:solidFill>
          <a:schemeClr val="bg1">
            <a:lumMod val="75000"/>
          </a:schemeClr>
        </a:solidFill>
      </c:spPr>
    </c:plotArea>
    <c:legend>
      <c:legendPos val="b"/>
      <c:overlay val="0"/>
    </c:legend>
    <c:plotVisOnly val="1"/>
    <c:dispBlanksAs val="zero"/>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a:t>
            </a:r>
            <a:r>
              <a:rPr lang="es-CL" sz="1600" baseline="0"/>
              <a:t> del gasto promedio en I+D según tamaño de la empresa (MM$ reales de 2015)</a:t>
            </a:r>
            <a:endParaRPr lang="es-CL" sz="1600"/>
          </a:p>
        </c:rich>
      </c:tx>
      <c:overlay val="0"/>
    </c:title>
    <c:autoTitleDeleted val="0"/>
    <c:plotArea>
      <c:layout>
        <c:manualLayout>
          <c:layoutTarget val="inner"/>
          <c:xMode val="edge"/>
          <c:yMode val="edge"/>
          <c:x val="9.4519456191075893E-2"/>
          <c:y val="0.14416320683732736"/>
          <c:w val="0.87291273090744292"/>
          <c:h val="0.71891090864425156"/>
        </c:manualLayout>
      </c:layout>
      <c:lineChart>
        <c:grouping val="standard"/>
        <c:varyColors val="0"/>
        <c:ser>
          <c:idx val="0"/>
          <c:order val="0"/>
          <c:tx>
            <c:strRef>
              <c:f>'C.13'!$B$33</c:f>
              <c:strCache>
                <c:ptCount val="1"/>
                <c:pt idx="0">
                  <c:v>Grandes</c:v>
                </c:pt>
              </c:strCache>
            </c:strRef>
          </c:tx>
          <c:dLbls>
            <c:dLbl>
              <c:idx val="1"/>
              <c:delete val="1"/>
              <c:extLst>
                <c:ext xmlns:c15="http://schemas.microsoft.com/office/drawing/2012/chart" uri="{CE6537A1-D6FC-4f65-9D91-7224C49458BB}"/>
                <c:ext xmlns:c16="http://schemas.microsoft.com/office/drawing/2014/chart" uri="{C3380CC4-5D6E-409C-BE32-E72D297353CC}">
                  <c16:uniqueId val="{00000000-2D6B-4869-BF66-D057BBCAA990}"/>
                </c:ext>
              </c:extLst>
            </c:dLbl>
            <c:dLbl>
              <c:idx val="2"/>
              <c:delete val="1"/>
              <c:extLst>
                <c:ext xmlns:c15="http://schemas.microsoft.com/office/drawing/2012/chart" uri="{CE6537A1-D6FC-4f65-9D91-7224C49458BB}"/>
                <c:ext xmlns:c16="http://schemas.microsoft.com/office/drawing/2014/chart" uri="{C3380CC4-5D6E-409C-BE32-E72D297353CC}">
                  <c16:uniqueId val="{00000001-2D6B-4869-BF66-D057BBCAA990}"/>
                </c:ext>
              </c:extLst>
            </c:dLbl>
            <c:dLbl>
              <c:idx val="3"/>
              <c:delete val="1"/>
              <c:extLst>
                <c:ext xmlns:c15="http://schemas.microsoft.com/office/drawing/2012/chart" uri="{CE6537A1-D6FC-4f65-9D91-7224C49458BB}"/>
                <c:ext xmlns:c16="http://schemas.microsoft.com/office/drawing/2014/chart" uri="{C3380CC4-5D6E-409C-BE32-E72D297353CC}">
                  <c16:uniqueId val="{00000002-2D6B-4869-BF66-D057BBCAA990}"/>
                </c:ext>
              </c:extLst>
            </c:dLbl>
            <c:dLbl>
              <c:idx val="4"/>
              <c:delete val="1"/>
              <c:extLst>
                <c:ext xmlns:c15="http://schemas.microsoft.com/office/drawing/2012/chart" uri="{CE6537A1-D6FC-4f65-9D91-7224C49458BB}"/>
                <c:ext xmlns:c16="http://schemas.microsoft.com/office/drawing/2014/chart" uri="{C3380CC4-5D6E-409C-BE32-E72D297353CC}">
                  <c16:uniqueId val="{00000000-DE3C-4118-AC0D-18634850155F}"/>
                </c:ext>
              </c:extLst>
            </c:dLbl>
            <c:dLbl>
              <c:idx val="5"/>
              <c:delete val="1"/>
              <c:extLst>
                <c:ext xmlns:c15="http://schemas.microsoft.com/office/drawing/2012/chart" uri="{CE6537A1-D6FC-4f65-9D91-7224C49458BB}"/>
                <c:ext xmlns:c16="http://schemas.microsoft.com/office/drawing/2014/chart" uri="{C3380CC4-5D6E-409C-BE32-E72D297353CC}">
                  <c16:uniqueId val="{00000001-DE3C-4118-AC0D-18634850155F}"/>
                </c:ext>
              </c:extLst>
            </c:dLbl>
            <c:spPr>
              <a:noFill/>
              <a:ln>
                <a:noFill/>
              </a:ln>
              <a:effectLst/>
            </c:spPr>
            <c:txPr>
              <a:bodyPr/>
              <a:lstStyle/>
              <a:p>
                <a:pPr>
                  <a:defRPr b="1">
                    <a:solidFill>
                      <a:srgbClr val="0070C0"/>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('C.13'!$D$33,'C.13'!$F$33,'C.13'!$H$33,'C.13'!$J$33,'C.13'!$L$33,'C.13'!$N$33,'C.13'!$P$33)</c:f>
              <c:numCache>
                <c:formatCode>#,##0</c:formatCode>
                <c:ptCount val="7"/>
                <c:pt idx="0">
                  <c:v>541.02316326530604</c:v>
                </c:pt>
                <c:pt idx="1">
                  <c:v>541.62514423076925</c:v>
                </c:pt>
                <c:pt idx="2">
                  <c:v>541.86038314176244</c:v>
                </c:pt>
                <c:pt idx="3">
                  <c:v>538.11624137931028</c:v>
                </c:pt>
                <c:pt idx="4">
                  <c:v>514.34278106508873</c:v>
                </c:pt>
                <c:pt idx="5">
                  <c:v>473.36950146627566</c:v>
                </c:pt>
                <c:pt idx="6">
                  <c:v>461.2184615384615</c:v>
                </c:pt>
              </c:numCache>
            </c:numRef>
          </c:val>
          <c:smooth val="0"/>
          <c:extLst>
            <c:ext xmlns:c16="http://schemas.microsoft.com/office/drawing/2014/chart" uri="{C3380CC4-5D6E-409C-BE32-E72D297353CC}">
              <c16:uniqueId val="{00000003-2D6B-4869-BF66-D057BBCAA990}"/>
            </c:ext>
          </c:extLst>
        </c:ser>
        <c:ser>
          <c:idx val="1"/>
          <c:order val="1"/>
          <c:tx>
            <c:strRef>
              <c:f>'C.13'!$B$34</c:f>
              <c:strCache>
                <c:ptCount val="1"/>
                <c:pt idx="0">
                  <c:v>Medianas</c:v>
                </c:pt>
              </c:strCache>
            </c:strRef>
          </c:tx>
          <c:dLbls>
            <c:dLbl>
              <c:idx val="1"/>
              <c:delete val="1"/>
              <c:extLst>
                <c:ext xmlns:c15="http://schemas.microsoft.com/office/drawing/2012/chart" uri="{CE6537A1-D6FC-4f65-9D91-7224C49458BB}"/>
                <c:ext xmlns:c16="http://schemas.microsoft.com/office/drawing/2014/chart" uri="{C3380CC4-5D6E-409C-BE32-E72D297353CC}">
                  <c16:uniqueId val="{00000004-2D6B-4869-BF66-D057BBCAA990}"/>
                </c:ext>
              </c:extLst>
            </c:dLbl>
            <c:dLbl>
              <c:idx val="2"/>
              <c:delete val="1"/>
              <c:extLst>
                <c:ext xmlns:c15="http://schemas.microsoft.com/office/drawing/2012/chart" uri="{CE6537A1-D6FC-4f65-9D91-7224C49458BB}"/>
                <c:ext xmlns:c16="http://schemas.microsoft.com/office/drawing/2014/chart" uri="{C3380CC4-5D6E-409C-BE32-E72D297353CC}">
                  <c16:uniqueId val="{00000005-2D6B-4869-BF66-D057BBCAA990}"/>
                </c:ext>
              </c:extLst>
            </c:dLbl>
            <c:dLbl>
              <c:idx val="3"/>
              <c:delete val="1"/>
              <c:extLst>
                <c:ext xmlns:c15="http://schemas.microsoft.com/office/drawing/2012/chart" uri="{CE6537A1-D6FC-4f65-9D91-7224C49458BB}"/>
                <c:ext xmlns:c16="http://schemas.microsoft.com/office/drawing/2014/chart" uri="{C3380CC4-5D6E-409C-BE32-E72D297353CC}">
                  <c16:uniqueId val="{00000006-2D6B-4869-BF66-D057BBCAA990}"/>
                </c:ext>
              </c:extLst>
            </c:dLbl>
            <c:dLbl>
              <c:idx val="4"/>
              <c:delete val="1"/>
              <c:extLst>
                <c:ext xmlns:c15="http://schemas.microsoft.com/office/drawing/2012/chart" uri="{CE6537A1-D6FC-4f65-9D91-7224C49458BB}"/>
                <c:ext xmlns:c16="http://schemas.microsoft.com/office/drawing/2014/chart" uri="{C3380CC4-5D6E-409C-BE32-E72D297353CC}">
                  <c16:uniqueId val="{00000007-2D6B-4869-BF66-D057BBCAA990}"/>
                </c:ext>
              </c:extLst>
            </c:dLbl>
            <c:dLbl>
              <c:idx val="5"/>
              <c:delete val="1"/>
              <c:extLst>
                <c:ext xmlns:c15="http://schemas.microsoft.com/office/drawing/2012/chart" uri="{CE6537A1-D6FC-4f65-9D91-7224C49458BB}"/>
                <c:ext xmlns:c16="http://schemas.microsoft.com/office/drawing/2014/chart" uri="{C3380CC4-5D6E-409C-BE32-E72D297353CC}">
                  <c16:uniqueId val="{00000002-DE3C-4118-AC0D-18634850155F}"/>
                </c:ext>
              </c:extLst>
            </c:dLbl>
            <c:dLbl>
              <c:idx val="6"/>
              <c:layout>
                <c:manualLayout>
                  <c:x val="8.9317585301836155E-3"/>
                  <c:y val="-5.0404127769991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3C-4118-AC0D-18634850155F}"/>
                </c:ext>
              </c:extLst>
            </c:dLbl>
            <c:spPr>
              <a:noFill/>
              <a:ln>
                <a:noFill/>
              </a:ln>
              <a:effectLst/>
            </c:spPr>
            <c:txPr>
              <a:bodyPr/>
              <a:lstStyle/>
              <a:p>
                <a:pPr>
                  <a:defRPr b="1">
                    <a:solidFill>
                      <a:srgbClr val="C00000"/>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('C.13'!$D$34,'C.13'!$F$34,'C.13'!$H$34,'C.13'!$J$34,'C.13'!$L$34,'C.13'!$N$34,'C.13'!$P$34)</c:f>
              <c:numCache>
                <c:formatCode>#,##0</c:formatCode>
                <c:ptCount val="7"/>
                <c:pt idx="0">
                  <c:v>189.60819672131149</c:v>
                </c:pt>
                <c:pt idx="1">
                  <c:v>190.93133333333333</c:v>
                </c:pt>
                <c:pt idx="2">
                  <c:v>156.80341176470588</c:v>
                </c:pt>
                <c:pt idx="3">
                  <c:v>156.74706521739131</c:v>
                </c:pt>
                <c:pt idx="4">
                  <c:v>151.03967032967034</c:v>
                </c:pt>
                <c:pt idx="5">
                  <c:v>135.8177108433735</c:v>
                </c:pt>
                <c:pt idx="6">
                  <c:v>157.11373737373737</c:v>
                </c:pt>
              </c:numCache>
            </c:numRef>
          </c:val>
          <c:smooth val="0"/>
          <c:extLst>
            <c:ext xmlns:c16="http://schemas.microsoft.com/office/drawing/2014/chart" uri="{C3380CC4-5D6E-409C-BE32-E72D297353CC}">
              <c16:uniqueId val="{00000008-2D6B-4869-BF66-D057BBCAA990}"/>
            </c:ext>
          </c:extLst>
        </c:ser>
        <c:ser>
          <c:idx val="2"/>
          <c:order val="2"/>
          <c:tx>
            <c:strRef>
              <c:f>'C.13'!$B$35</c:f>
              <c:strCache>
                <c:ptCount val="1"/>
                <c:pt idx="0">
                  <c:v>Pequeñas</c:v>
                </c:pt>
              </c:strCache>
            </c:strRef>
          </c:tx>
          <c:spPr>
            <a:ln>
              <a:solidFill>
                <a:srgbClr val="00B050"/>
              </a:solidFill>
            </a:ln>
          </c:spPr>
          <c:marker>
            <c:spPr>
              <a:solidFill>
                <a:srgbClr val="00B050"/>
              </a:solidFill>
            </c:spPr>
          </c:marker>
          <c:dLbls>
            <c:dLbl>
              <c:idx val="0"/>
              <c:layout>
                <c:manualLayout>
                  <c:x val="-4.352021202354811E-2"/>
                  <c:y val="-2.8190579625468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6B-4869-BF66-D057BBCAA990}"/>
                </c:ext>
              </c:extLst>
            </c:dLbl>
            <c:dLbl>
              <c:idx val="1"/>
              <c:delete val="1"/>
              <c:extLst>
                <c:ext xmlns:c15="http://schemas.microsoft.com/office/drawing/2012/chart" uri="{CE6537A1-D6FC-4f65-9D91-7224C49458BB}"/>
                <c:ext xmlns:c16="http://schemas.microsoft.com/office/drawing/2014/chart" uri="{C3380CC4-5D6E-409C-BE32-E72D297353CC}">
                  <c16:uniqueId val="{0000000A-2D6B-4869-BF66-D057BBCAA990}"/>
                </c:ext>
              </c:extLst>
            </c:dLbl>
            <c:dLbl>
              <c:idx val="2"/>
              <c:delete val="1"/>
              <c:extLst>
                <c:ext xmlns:c15="http://schemas.microsoft.com/office/drawing/2012/chart" uri="{CE6537A1-D6FC-4f65-9D91-7224C49458BB}"/>
                <c:ext xmlns:c16="http://schemas.microsoft.com/office/drawing/2014/chart" uri="{C3380CC4-5D6E-409C-BE32-E72D297353CC}">
                  <c16:uniqueId val="{0000000B-2D6B-4869-BF66-D057BBCAA990}"/>
                </c:ext>
              </c:extLst>
            </c:dLbl>
            <c:dLbl>
              <c:idx val="3"/>
              <c:delete val="1"/>
              <c:extLst>
                <c:ext xmlns:c15="http://schemas.microsoft.com/office/drawing/2012/chart" uri="{CE6537A1-D6FC-4f65-9D91-7224C49458BB}"/>
                <c:ext xmlns:c16="http://schemas.microsoft.com/office/drawing/2014/chart" uri="{C3380CC4-5D6E-409C-BE32-E72D297353CC}">
                  <c16:uniqueId val="{0000000C-2D6B-4869-BF66-D057BBCAA990}"/>
                </c:ext>
              </c:extLst>
            </c:dLbl>
            <c:dLbl>
              <c:idx val="4"/>
              <c:delete val="1"/>
              <c:extLst>
                <c:ext xmlns:c15="http://schemas.microsoft.com/office/drawing/2012/chart" uri="{CE6537A1-D6FC-4f65-9D91-7224C49458BB}"/>
                <c:ext xmlns:c16="http://schemas.microsoft.com/office/drawing/2014/chart" uri="{C3380CC4-5D6E-409C-BE32-E72D297353CC}">
                  <c16:uniqueId val="{0000000D-2D6B-4869-BF66-D057BBCAA990}"/>
                </c:ext>
              </c:extLst>
            </c:dLbl>
            <c:dLbl>
              <c:idx val="5"/>
              <c:delete val="1"/>
              <c:extLst>
                <c:ext xmlns:c15="http://schemas.microsoft.com/office/drawing/2012/chart" uri="{CE6537A1-D6FC-4f65-9D91-7224C49458BB}"/>
                <c:ext xmlns:c16="http://schemas.microsoft.com/office/drawing/2014/chart" uri="{C3380CC4-5D6E-409C-BE32-E72D297353CC}">
                  <c16:uniqueId val="{0000000E-2D6B-4869-BF66-D057BBCAA990}"/>
                </c:ext>
              </c:extLst>
            </c:dLbl>
            <c:dLbl>
              <c:idx val="6"/>
              <c:layout>
                <c:manualLayout>
                  <c:x val="1.4287878787878789E-2"/>
                  <c:y val="1.6535468445792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3C-4118-AC0D-18634850155F}"/>
                </c:ext>
              </c:extLst>
            </c:dLbl>
            <c:spPr>
              <a:noFill/>
              <a:ln>
                <a:noFill/>
              </a:ln>
              <a:effectLst/>
            </c:spPr>
            <c:txPr>
              <a:bodyPr/>
              <a:lstStyle/>
              <a:p>
                <a:pPr>
                  <a:defRPr b="1">
                    <a:solidFill>
                      <a:srgbClr val="00B050"/>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('C.13'!$D$35,'C.13'!$F$35,'C.13'!$H$35,'C.13'!$J$35,'C.13'!$L$35,'C.13'!$N$35,'C.13'!$P$35)</c:f>
              <c:numCache>
                <c:formatCode>#,##0</c:formatCode>
                <c:ptCount val="7"/>
                <c:pt idx="0">
                  <c:v>90.636562499999997</c:v>
                </c:pt>
                <c:pt idx="1">
                  <c:v>86.010487804878039</c:v>
                </c:pt>
                <c:pt idx="2">
                  <c:v>112.2230588235294</c:v>
                </c:pt>
                <c:pt idx="3">
                  <c:v>84.465473684210522</c:v>
                </c:pt>
                <c:pt idx="4">
                  <c:v>81.856176470588238</c:v>
                </c:pt>
                <c:pt idx="5">
                  <c:v>90.54120967741936</c:v>
                </c:pt>
                <c:pt idx="6">
                  <c:v>81.378717948717949</c:v>
                </c:pt>
              </c:numCache>
            </c:numRef>
          </c:val>
          <c:smooth val="0"/>
          <c:extLst>
            <c:ext xmlns:c16="http://schemas.microsoft.com/office/drawing/2014/chart" uri="{C3380CC4-5D6E-409C-BE32-E72D297353CC}">
              <c16:uniqueId val="{0000000F-2D6B-4869-BF66-D057BBCAA990}"/>
            </c:ext>
          </c:extLst>
        </c:ser>
        <c:ser>
          <c:idx val="3"/>
          <c:order val="3"/>
          <c:tx>
            <c:strRef>
              <c:f>'C.13'!$B$36</c:f>
              <c:strCache>
                <c:ptCount val="1"/>
                <c:pt idx="0">
                  <c:v>Microempresas</c:v>
                </c:pt>
              </c:strCache>
            </c:strRef>
          </c:tx>
          <c:marker>
            <c:symbol val="circle"/>
            <c:size val="9"/>
          </c:marker>
          <c:dLbls>
            <c:dLbl>
              <c:idx val="0"/>
              <c:layout>
                <c:manualLayout>
                  <c:x val="-3.3322834645669291E-2"/>
                  <c:y val="-4.0158510052321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D6B-4869-BF66-D057BBCAA990}"/>
                </c:ext>
              </c:extLst>
            </c:dLbl>
            <c:dLbl>
              <c:idx val="1"/>
              <c:delete val="1"/>
              <c:extLst>
                <c:ext xmlns:c15="http://schemas.microsoft.com/office/drawing/2012/chart" uri="{CE6537A1-D6FC-4f65-9D91-7224C49458BB}"/>
                <c:ext xmlns:c16="http://schemas.microsoft.com/office/drawing/2014/chart" uri="{C3380CC4-5D6E-409C-BE32-E72D297353CC}">
                  <c16:uniqueId val="{00000011-2D6B-4869-BF66-D057BBCAA990}"/>
                </c:ext>
              </c:extLst>
            </c:dLbl>
            <c:dLbl>
              <c:idx val="2"/>
              <c:delete val="1"/>
              <c:extLst>
                <c:ext xmlns:c15="http://schemas.microsoft.com/office/drawing/2012/chart" uri="{CE6537A1-D6FC-4f65-9D91-7224C49458BB}"/>
                <c:ext xmlns:c16="http://schemas.microsoft.com/office/drawing/2014/chart" uri="{C3380CC4-5D6E-409C-BE32-E72D297353CC}">
                  <c16:uniqueId val="{00000012-2D6B-4869-BF66-D057BBCAA990}"/>
                </c:ext>
              </c:extLst>
            </c:dLbl>
            <c:dLbl>
              <c:idx val="3"/>
              <c:delete val="1"/>
              <c:extLst>
                <c:ext xmlns:c15="http://schemas.microsoft.com/office/drawing/2012/chart" uri="{CE6537A1-D6FC-4f65-9D91-7224C49458BB}"/>
                <c:ext xmlns:c16="http://schemas.microsoft.com/office/drawing/2014/chart" uri="{C3380CC4-5D6E-409C-BE32-E72D297353CC}">
                  <c16:uniqueId val="{00000013-2D6B-4869-BF66-D057BBCAA990}"/>
                </c:ext>
              </c:extLst>
            </c:dLbl>
            <c:dLbl>
              <c:idx val="4"/>
              <c:delete val="1"/>
              <c:extLst>
                <c:ext xmlns:c15="http://schemas.microsoft.com/office/drawing/2012/chart" uri="{CE6537A1-D6FC-4f65-9D91-7224C49458BB}"/>
                <c:ext xmlns:c16="http://schemas.microsoft.com/office/drawing/2014/chart" uri="{C3380CC4-5D6E-409C-BE32-E72D297353CC}">
                  <c16:uniqueId val="{00000014-2D6B-4869-BF66-D057BBCAA990}"/>
                </c:ext>
              </c:extLst>
            </c:dLbl>
            <c:dLbl>
              <c:idx val="5"/>
              <c:delete val="1"/>
              <c:extLst>
                <c:ext xmlns:c15="http://schemas.microsoft.com/office/drawing/2012/chart" uri="{CE6537A1-D6FC-4f65-9D91-7224C49458BB}"/>
                <c:ext xmlns:c16="http://schemas.microsoft.com/office/drawing/2014/chart" uri="{C3380CC4-5D6E-409C-BE32-E72D297353CC}">
                  <c16:uniqueId val="{00000015-2D6B-4869-BF66-D057BBCAA990}"/>
                </c:ext>
              </c:extLst>
            </c:dLbl>
            <c:spPr>
              <a:noFill/>
              <a:ln>
                <a:noFill/>
              </a:ln>
              <a:effectLst/>
            </c:spPr>
            <c:txPr>
              <a:bodyPr/>
              <a:lstStyle/>
              <a:p>
                <a:pPr>
                  <a:defRPr b="1">
                    <a:solidFill>
                      <a:srgbClr val="7030A0"/>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('C.13'!$C$31,'C.13'!$E$31,'C.13'!$G$31,'C.13'!$I$31,'C.13'!$K$31,'C.13'!$M$31,'C.13'!$O$31)</c:f>
              <c:strCache>
                <c:ptCount val="7"/>
                <c:pt idx="0">
                  <c:v>2009</c:v>
                </c:pt>
                <c:pt idx="1">
                  <c:v>2010</c:v>
                </c:pt>
                <c:pt idx="2">
                  <c:v>2011</c:v>
                </c:pt>
                <c:pt idx="3">
                  <c:v>2012</c:v>
                </c:pt>
                <c:pt idx="4">
                  <c:v>2013</c:v>
                </c:pt>
                <c:pt idx="5">
                  <c:v>2014</c:v>
                </c:pt>
                <c:pt idx="6">
                  <c:v>2015p</c:v>
                </c:pt>
              </c:strCache>
            </c:strRef>
          </c:cat>
          <c:val>
            <c:numRef>
              <c:f>('C.13'!$D$36,'C.13'!$F$36,'C.13'!$H$36,'C.13'!$J$36,'C.13'!$L$36,'C.13'!$N$36,'C.13'!$P$36)</c:f>
              <c:numCache>
                <c:formatCode>#,##0</c:formatCode>
                <c:ptCount val="7"/>
                <c:pt idx="0">
                  <c:v>274.39833333333337</c:v>
                </c:pt>
                <c:pt idx="1">
                  <c:v>304.81666666666666</c:v>
                </c:pt>
                <c:pt idx="2">
                  <c:v>29.628500000000003</c:v>
                </c:pt>
                <c:pt idx="3">
                  <c:v>42.67909090909091</c:v>
                </c:pt>
                <c:pt idx="4">
                  <c:v>114.66576923076923</c:v>
                </c:pt>
                <c:pt idx="5">
                  <c:v>105.49711340206184</c:v>
                </c:pt>
                <c:pt idx="6">
                  <c:v>200.42637362637362</c:v>
                </c:pt>
              </c:numCache>
            </c:numRef>
          </c:val>
          <c:smooth val="0"/>
          <c:extLst>
            <c:ext xmlns:c16="http://schemas.microsoft.com/office/drawing/2014/chart" uri="{C3380CC4-5D6E-409C-BE32-E72D297353CC}">
              <c16:uniqueId val="{00000016-2D6B-4869-BF66-D057BBCAA990}"/>
            </c:ext>
          </c:extLst>
        </c:ser>
        <c:dLbls>
          <c:dLblPos val="t"/>
          <c:showLegendKey val="0"/>
          <c:showVal val="1"/>
          <c:showCatName val="0"/>
          <c:showSerName val="0"/>
          <c:showPercent val="0"/>
          <c:showBubbleSize val="0"/>
        </c:dLbls>
        <c:marker val="1"/>
        <c:smooth val="0"/>
        <c:axId val="275964752"/>
        <c:axId val="275965312"/>
      </c:lineChart>
      <c:catAx>
        <c:axId val="275964752"/>
        <c:scaling>
          <c:orientation val="minMax"/>
        </c:scaling>
        <c:delete val="0"/>
        <c:axPos val="b"/>
        <c:numFmt formatCode="General" sourceLinked="1"/>
        <c:majorTickMark val="out"/>
        <c:minorTickMark val="none"/>
        <c:tickLblPos val="nextTo"/>
        <c:crossAx val="275965312"/>
        <c:crosses val="autoZero"/>
        <c:auto val="1"/>
        <c:lblAlgn val="ctr"/>
        <c:lblOffset val="100"/>
        <c:noMultiLvlLbl val="0"/>
      </c:catAx>
      <c:valAx>
        <c:axId val="275965312"/>
        <c:scaling>
          <c:orientation val="minMax"/>
        </c:scaling>
        <c:delete val="0"/>
        <c:axPos val="l"/>
        <c:majorGridlines>
          <c:spPr>
            <a:ln>
              <a:solidFill>
                <a:schemeClr val="bg1"/>
              </a:solidFill>
            </a:ln>
          </c:spPr>
        </c:majorGridlines>
        <c:numFmt formatCode="#,##0" sourceLinked="1"/>
        <c:majorTickMark val="out"/>
        <c:minorTickMark val="none"/>
        <c:tickLblPos val="nextTo"/>
        <c:crossAx val="275964752"/>
        <c:crosses val="autoZero"/>
        <c:crossBetween val="between"/>
      </c:valAx>
      <c:spPr>
        <a:solidFill>
          <a:schemeClr val="bg1">
            <a:lumMod val="75000"/>
          </a:schemeClr>
        </a:solidFill>
      </c:spPr>
    </c:plotArea>
    <c:legend>
      <c:legendPos val="r"/>
      <c:layout>
        <c:manualLayout>
          <c:xMode val="edge"/>
          <c:yMode val="edge"/>
          <c:x val="9.4388579586181021E-2"/>
          <c:y val="0.92413453348164931"/>
          <c:w val="0.83713782153911043"/>
          <c:h val="5.8349278054857887E-2"/>
        </c:manualLayout>
      </c:layout>
      <c:overlay val="0"/>
    </c:legend>
    <c:plotVisOnly val="1"/>
    <c:dispBlanksAs val="zero"/>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del gasto en I+D segun rango de edad de la empresa (MM$ reales 2015)</a:t>
            </a:r>
          </a:p>
        </c:rich>
      </c:tx>
      <c:overlay val="0"/>
    </c:title>
    <c:autoTitleDeleted val="0"/>
    <c:plotArea>
      <c:layout/>
      <c:lineChart>
        <c:grouping val="standard"/>
        <c:varyColors val="0"/>
        <c:ser>
          <c:idx val="0"/>
          <c:order val="0"/>
          <c:tx>
            <c:strRef>
              <c:f>'C.15'!$B$11</c:f>
              <c:strCache>
                <c:ptCount val="1"/>
                <c:pt idx="0">
                  <c:v>Entre 0 y 5 años</c:v>
                </c:pt>
              </c:strCache>
            </c:strRef>
          </c:tx>
          <c:cat>
            <c:strRef>
              <c:f>'C.15'!$C$9:$I$9</c:f>
              <c:strCache>
                <c:ptCount val="7"/>
                <c:pt idx="0">
                  <c:v>2009</c:v>
                </c:pt>
                <c:pt idx="1">
                  <c:v>2010</c:v>
                </c:pt>
                <c:pt idx="2">
                  <c:v>2011</c:v>
                </c:pt>
                <c:pt idx="3">
                  <c:v>2012</c:v>
                </c:pt>
                <c:pt idx="4">
                  <c:v>2013</c:v>
                </c:pt>
                <c:pt idx="5">
                  <c:v>2014</c:v>
                </c:pt>
                <c:pt idx="6">
                  <c:v>2015p</c:v>
                </c:pt>
              </c:strCache>
            </c:strRef>
          </c:cat>
          <c:val>
            <c:numRef>
              <c:f>'C.15'!$C$11:$I$11</c:f>
              <c:numCache>
                <c:formatCode>#,##0</c:formatCode>
                <c:ptCount val="7"/>
                <c:pt idx="0">
                  <c:v>17512.05</c:v>
                </c:pt>
                <c:pt idx="1">
                  <c:v>13562.52</c:v>
                </c:pt>
                <c:pt idx="2">
                  <c:v>19513.349999999999</c:v>
                </c:pt>
                <c:pt idx="3">
                  <c:v>18320.21</c:v>
                </c:pt>
                <c:pt idx="4">
                  <c:v>24991.85</c:v>
                </c:pt>
                <c:pt idx="5">
                  <c:v>21105.03</c:v>
                </c:pt>
                <c:pt idx="6">
                  <c:v>27095.21</c:v>
                </c:pt>
              </c:numCache>
            </c:numRef>
          </c:val>
          <c:smooth val="0"/>
          <c:extLst>
            <c:ext xmlns:c16="http://schemas.microsoft.com/office/drawing/2014/chart" uri="{C3380CC4-5D6E-409C-BE32-E72D297353CC}">
              <c16:uniqueId val="{00000000-EFEC-430C-98F7-10614AFE1DD2}"/>
            </c:ext>
          </c:extLst>
        </c:ser>
        <c:ser>
          <c:idx val="1"/>
          <c:order val="1"/>
          <c:tx>
            <c:strRef>
              <c:f>'C.15'!$B$12</c:f>
              <c:strCache>
                <c:ptCount val="1"/>
                <c:pt idx="0">
                  <c:v>Entre 6 y 10 años</c:v>
                </c:pt>
              </c:strCache>
            </c:strRef>
          </c:tx>
          <c:cat>
            <c:strRef>
              <c:f>'C.15'!$C$9:$I$9</c:f>
              <c:strCache>
                <c:ptCount val="7"/>
                <c:pt idx="0">
                  <c:v>2009</c:v>
                </c:pt>
                <c:pt idx="1">
                  <c:v>2010</c:v>
                </c:pt>
                <c:pt idx="2">
                  <c:v>2011</c:v>
                </c:pt>
                <c:pt idx="3">
                  <c:v>2012</c:v>
                </c:pt>
                <c:pt idx="4">
                  <c:v>2013</c:v>
                </c:pt>
                <c:pt idx="5">
                  <c:v>2014</c:v>
                </c:pt>
                <c:pt idx="6">
                  <c:v>2015p</c:v>
                </c:pt>
              </c:strCache>
            </c:strRef>
          </c:cat>
          <c:val>
            <c:numRef>
              <c:f>'C.15'!$C$12:$I$12</c:f>
              <c:numCache>
                <c:formatCode>#,##0</c:formatCode>
                <c:ptCount val="7"/>
                <c:pt idx="0">
                  <c:v>20871.48</c:v>
                </c:pt>
                <c:pt idx="1">
                  <c:v>29175.17</c:v>
                </c:pt>
                <c:pt idx="2">
                  <c:v>10440.18</c:v>
                </c:pt>
                <c:pt idx="3">
                  <c:v>10263.32</c:v>
                </c:pt>
                <c:pt idx="4">
                  <c:v>19069.810000000001</c:v>
                </c:pt>
                <c:pt idx="5">
                  <c:v>21885.919999999998</c:v>
                </c:pt>
                <c:pt idx="6">
                  <c:v>23500.83</c:v>
                </c:pt>
              </c:numCache>
            </c:numRef>
          </c:val>
          <c:smooth val="0"/>
          <c:extLst>
            <c:ext xmlns:c16="http://schemas.microsoft.com/office/drawing/2014/chart" uri="{C3380CC4-5D6E-409C-BE32-E72D297353CC}">
              <c16:uniqueId val="{00000001-EFEC-430C-98F7-10614AFE1DD2}"/>
            </c:ext>
          </c:extLst>
        </c:ser>
        <c:ser>
          <c:idx val="2"/>
          <c:order val="2"/>
          <c:tx>
            <c:strRef>
              <c:f>'C.15'!$B$13</c:f>
              <c:strCache>
                <c:ptCount val="1"/>
                <c:pt idx="0">
                  <c:v>Entre 10 y 20 años</c:v>
                </c:pt>
              </c:strCache>
            </c:strRef>
          </c:tx>
          <c:cat>
            <c:strRef>
              <c:f>'C.15'!$C$9:$I$9</c:f>
              <c:strCache>
                <c:ptCount val="7"/>
                <c:pt idx="0">
                  <c:v>2009</c:v>
                </c:pt>
                <c:pt idx="1">
                  <c:v>2010</c:v>
                </c:pt>
                <c:pt idx="2">
                  <c:v>2011</c:v>
                </c:pt>
                <c:pt idx="3">
                  <c:v>2012</c:v>
                </c:pt>
                <c:pt idx="4">
                  <c:v>2013</c:v>
                </c:pt>
                <c:pt idx="5">
                  <c:v>2014</c:v>
                </c:pt>
                <c:pt idx="6">
                  <c:v>2015p</c:v>
                </c:pt>
              </c:strCache>
            </c:strRef>
          </c:cat>
          <c:val>
            <c:numRef>
              <c:f>'C.15'!$C$13:$I$13</c:f>
              <c:numCache>
                <c:formatCode>#,##0</c:formatCode>
                <c:ptCount val="7"/>
                <c:pt idx="0">
                  <c:v>47779.83</c:v>
                </c:pt>
                <c:pt idx="1">
                  <c:v>36757.11</c:v>
                </c:pt>
                <c:pt idx="2">
                  <c:v>51457.06</c:v>
                </c:pt>
                <c:pt idx="3">
                  <c:v>61936.99</c:v>
                </c:pt>
                <c:pt idx="4">
                  <c:v>60093.83</c:v>
                </c:pt>
                <c:pt idx="5">
                  <c:v>40452.76</c:v>
                </c:pt>
                <c:pt idx="6">
                  <c:v>40757.22</c:v>
                </c:pt>
              </c:numCache>
            </c:numRef>
          </c:val>
          <c:smooth val="0"/>
          <c:extLst>
            <c:ext xmlns:c16="http://schemas.microsoft.com/office/drawing/2014/chart" uri="{C3380CC4-5D6E-409C-BE32-E72D297353CC}">
              <c16:uniqueId val="{00000002-EFEC-430C-98F7-10614AFE1DD2}"/>
            </c:ext>
          </c:extLst>
        </c:ser>
        <c:ser>
          <c:idx val="3"/>
          <c:order val="3"/>
          <c:tx>
            <c:strRef>
              <c:f>'C.15'!$B$14</c:f>
              <c:strCache>
                <c:ptCount val="1"/>
                <c:pt idx="0">
                  <c:v>Mas de 20 años</c:v>
                </c:pt>
              </c:strCache>
            </c:strRef>
          </c:tx>
          <c:cat>
            <c:strRef>
              <c:f>'C.15'!$C$9:$I$9</c:f>
              <c:strCache>
                <c:ptCount val="7"/>
                <c:pt idx="0">
                  <c:v>2009</c:v>
                </c:pt>
                <c:pt idx="1">
                  <c:v>2010</c:v>
                </c:pt>
                <c:pt idx="2">
                  <c:v>2011</c:v>
                </c:pt>
                <c:pt idx="3">
                  <c:v>2012</c:v>
                </c:pt>
                <c:pt idx="4">
                  <c:v>2013</c:v>
                </c:pt>
                <c:pt idx="5">
                  <c:v>2014</c:v>
                </c:pt>
                <c:pt idx="6">
                  <c:v>2015p</c:v>
                </c:pt>
              </c:strCache>
            </c:strRef>
          </c:cat>
          <c:val>
            <c:numRef>
              <c:f>'C.15'!$C$14:$I$14</c:f>
              <c:numCache>
                <c:formatCode>#,##0</c:formatCode>
                <c:ptCount val="7"/>
                <c:pt idx="0">
                  <c:v>36401.919999999998</c:v>
                </c:pt>
                <c:pt idx="1">
                  <c:v>50288.98</c:v>
                </c:pt>
                <c:pt idx="2">
                  <c:v>85287.39</c:v>
                </c:pt>
                <c:pt idx="3">
                  <c:v>91818.47</c:v>
                </c:pt>
                <c:pt idx="4">
                  <c:v>100730.24000000001</c:v>
                </c:pt>
                <c:pt idx="5">
                  <c:v>110708.48</c:v>
                </c:pt>
                <c:pt idx="6">
                  <c:v>117022.57</c:v>
                </c:pt>
              </c:numCache>
            </c:numRef>
          </c:val>
          <c:smooth val="0"/>
          <c:extLst>
            <c:ext xmlns:c16="http://schemas.microsoft.com/office/drawing/2014/chart" uri="{C3380CC4-5D6E-409C-BE32-E72D297353CC}">
              <c16:uniqueId val="{00000003-EFEC-430C-98F7-10614AFE1DD2}"/>
            </c:ext>
          </c:extLst>
        </c:ser>
        <c:dLbls>
          <c:showLegendKey val="0"/>
          <c:showVal val="0"/>
          <c:showCatName val="0"/>
          <c:showSerName val="0"/>
          <c:showPercent val="0"/>
          <c:showBubbleSize val="0"/>
        </c:dLbls>
        <c:marker val="1"/>
        <c:smooth val="0"/>
        <c:axId val="275969792"/>
        <c:axId val="275970352"/>
      </c:lineChart>
      <c:catAx>
        <c:axId val="275969792"/>
        <c:scaling>
          <c:orientation val="minMax"/>
        </c:scaling>
        <c:delete val="0"/>
        <c:axPos val="b"/>
        <c:numFmt formatCode="General" sourceLinked="1"/>
        <c:majorTickMark val="out"/>
        <c:minorTickMark val="none"/>
        <c:tickLblPos val="nextTo"/>
        <c:crossAx val="275970352"/>
        <c:crosses val="autoZero"/>
        <c:auto val="1"/>
        <c:lblAlgn val="ctr"/>
        <c:lblOffset val="100"/>
        <c:noMultiLvlLbl val="0"/>
      </c:catAx>
      <c:valAx>
        <c:axId val="275970352"/>
        <c:scaling>
          <c:orientation val="minMax"/>
        </c:scaling>
        <c:delete val="0"/>
        <c:axPos val="l"/>
        <c:majorGridlines>
          <c:spPr>
            <a:ln>
              <a:solidFill>
                <a:schemeClr val="bg1"/>
              </a:solidFill>
            </a:ln>
          </c:spPr>
        </c:majorGridlines>
        <c:numFmt formatCode="#,##0" sourceLinked="1"/>
        <c:majorTickMark val="out"/>
        <c:minorTickMark val="none"/>
        <c:tickLblPos val="nextTo"/>
        <c:crossAx val="275969792"/>
        <c:crosses val="autoZero"/>
        <c:crossBetween val="between"/>
      </c:valAx>
      <c:spPr>
        <a:solidFill>
          <a:schemeClr val="bg1">
            <a:lumMod val="75000"/>
          </a:schemeClr>
        </a:solidFill>
      </c:spPr>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L"/>
              <a:t>Distribución gasto en I+D extramuros  total según actividad económica (2014)</a:t>
            </a:r>
          </a:p>
        </c:rich>
      </c:tx>
      <c:overlay val="0"/>
      <c:spPr>
        <a:ln>
          <a:noFill/>
        </a:ln>
      </c:spPr>
    </c:title>
    <c:autoTitleDeleted val="0"/>
    <c:view3D>
      <c:rotX val="30"/>
      <c:rotY val="0"/>
      <c:rAngAx val="0"/>
    </c:view3D>
    <c:floor>
      <c:thickness val="0"/>
    </c:floor>
    <c:sideWall>
      <c:thickness val="0"/>
    </c:sideWall>
    <c:backWall>
      <c:thickness val="0"/>
    </c:backWall>
    <c:plotArea>
      <c:layout>
        <c:manualLayout>
          <c:layoutTarget val="inner"/>
          <c:xMode val="edge"/>
          <c:yMode val="edge"/>
          <c:x val="2.824622701893309E-2"/>
          <c:y val="0.15177325085837287"/>
          <c:w val="0.5386458774302173"/>
          <c:h val="0.76551711909038545"/>
        </c:manualLayout>
      </c:layout>
      <c:pie3DChart>
        <c:varyColors val="1"/>
        <c:ser>
          <c:idx val="0"/>
          <c:order val="0"/>
          <c:explosion val="25"/>
          <c:dLbls>
            <c:dLbl>
              <c:idx val="3"/>
              <c:delete val="1"/>
              <c:extLst>
                <c:ext xmlns:c15="http://schemas.microsoft.com/office/drawing/2012/chart" uri="{CE6537A1-D6FC-4f65-9D91-7224C49458BB}"/>
                <c:ext xmlns:c16="http://schemas.microsoft.com/office/drawing/2014/chart" uri="{C3380CC4-5D6E-409C-BE32-E72D297353CC}">
                  <c16:uniqueId val="{00000000-DF87-4AA9-8CC5-3B9EE9C84FAE}"/>
                </c:ext>
              </c:extLst>
            </c:dLbl>
            <c:dLbl>
              <c:idx val="4"/>
              <c:delete val="1"/>
              <c:extLst>
                <c:ext xmlns:c15="http://schemas.microsoft.com/office/drawing/2012/chart" uri="{CE6537A1-D6FC-4f65-9D91-7224C49458BB}"/>
                <c:ext xmlns:c16="http://schemas.microsoft.com/office/drawing/2014/chart" uri="{C3380CC4-5D6E-409C-BE32-E72D297353CC}">
                  <c16:uniqueId val="{00000001-DF87-4AA9-8CC5-3B9EE9C84FAE}"/>
                </c:ext>
              </c:extLst>
            </c:dLbl>
            <c:dLbl>
              <c:idx val="5"/>
              <c:delete val="1"/>
              <c:extLst>
                <c:ext xmlns:c15="http://schemas.microsoft.com/office/drawing/2012/chart" uri="{CE6537A1-D6FC-4f65-9D91-7224C49458BB}"/>
                <c:ext xmlns:c16="http://schemas.microsoft.com/office/drawing/2014/chart" uri="{C3380CC4-5D6E-409C-BE32-E72D297353CC}">
                  <c16:uniqueId val="{00000002-DF87-4AA9-8CC5-3B9EE9C84FAE}"/>
                </c:ext>
              </c:extLst>
            </c:dLbl>
            <c:dLbl>
              <c:idx val="7"/>
              <c:delete val="1"/>
              <c:extLst>
                <c:ext xmlns:c15="http://schemas.microsoft.com/office/drawing/2012/chart" uri="{CE6537A1-D6FC-4f65-9D91-7224C49458BB}"/>
                <c:ext xmlns:c16="http://schemas.microsoft.com/office/drawing/2014/chart" uri="{C3380CC4-5D6E-409C-BE32-E72D297353CC}">
                  <c16:uniqueId val="{00000003-DF87-4AA9-8CC5-3B9EE9C84FAE}"/>
                </c:ext>
              </c:extLst>
            </c:dLbl>
            <c:dLbl>
              <c:idx val="8"/>
              <c:delete val="1"/>
              <c:extLst>
                <c:ext xmlns:c15="http://schemas.microsoft.com/office/drawing/2012/chart" uri="{CE6537A1-D6FC-4f65-9D91-7224C49458BB}"/>
                <c:ext xmlns:c16="http://schemas.microsoft.com/office/drawing/2014/chart" uri="{C3380CC4-5D6E-409C-BE32-E72D297353CC}">
                  <c16:uniqueId val="{00000004-DF87-4AA9-8CC5-3B9EE9C84FAE}"/>
                </c:ext>
              </c:extLst>
            </c:dLbl>
            <c:dLbl>
              <c:idx val="9"/>
              <c:delete val="1"/>
              <c:extLst>
                <c:ext xmlns:c15="http://schemas.microsoft.com/office/drawing/2012/chart" uri="{CE6537A1-D6FC-4f65-9D91-7224C49458BB}"/>
                <c:ext xmlns:c16="http://schemas.microsoft.com/office/drawing/2014/chart" uri="{C3380CC4-5D6E-409C-BE32-E72D297353CC}">
                  <c16:uniqueId val="{00000005-DF87-4AA9-8CC5-3B9EE9C84FAE}"/>
                </c:ext>
              </c:extLst>
            </c:dLbl>
            <c:dLbl>
              <c:idx val="11"/>
              <c:delete val="1"/>
              <c:extLst>
                <c:ext xmlns:c15="http://schemas.microsoft.com/office/drawing/2012/chart" uri="{CE6537A1-D6FC-4f65-9D91-7224C49458BB}"/>
                <c:ext xmlns:c16="http://schemas.microsoft.com/office/drawing/2014/chart" uri="{C3380CC4-5D6E-409C-BE32-E72D297353CC}">
                  <c16:uniqueId val="{00000006-DF87-4AA9-8CC5-3B9EE9C84FAE}"/>
                </c:ext>
              </c:extLst>
            </c:dLbl>
            <c:dLbl>
              <c:idx val="15"/>
              <c:delete val="1"/>
              <c:extLst>
                <c:ext xmlns:c15="http://schemas.microsoft.com/office/drawing/2012/chart" uri="{CE6537A1-D6FC-4f65-9D91-7224C49458BB}"/>
                <c:ext xmlns:c16="http://schemas.microsoft.com/office/drawing/2014/chart" uri="{C3380CC4-5D6E-409C-BE32-E72D297353CC}">
                  <c16:uniqueId val="{00000007-DF87-4AA9-8CC5-3B9EE9C84FAE}"/>
                </c:ext>
              </c:extLst>
            </c:dLbl>
            <c:dLbl>
              <c:idx val="16"/>
              <c:delete val="1"/>
              <c:extLst>
                <c:ext xmlns:c15="http://schemas.microsoft.com/office/drawing/2012/chart" uri="{CE6537A1-D6FC-4f65-9D91-7224C49458BB}"/>
                <c:ext xmlns:c16="http://schemas.microsoft.com/office/drawing/2014/chart" uri="{C3380CC4-5D6E-409C-BE32-E72D297353CC}">
                  <c16:uniqueId val="{00000008-DF87-4AA9-8CC5-3B9EE9C84FAE}"/>
                </c:ext>
              </c:extLst>
            </c:dLbl>
            <c:dLbl>
              <c:idx val="17"/>
              <c:delete val="1"/>
              <c:extLst>
                <c:ext xmlns:c15="http://schemas.microsoft.com/office/drawing/2012/chart" uri="{CE6537A1-D6FC-4f65-9D91-7224C49458BB}"/>
                <c:ext xmlns:c16="http://schemas.microsoft.com/office/drawing/2014/chart" uri="{C3380CC4-5D6E-409C-BE32-E72D297353CC}">
                  <c16:uniqueId val="{00000009-DF87-4AA9-8CC5-3B9EE9C84FAE}"/>
                </c:ext>
              </c:extLst>
            </c:dLbl>
            <c:dLbl>
              <c:idx val="18"/>
              <c:delete val="1"/>
              <c:extLst>
                <c:ext xmlns:c15="http://schemas.microsoft.com/office/drawing/2012/chart" uri="{CE6537A1-D6FC-4f65-9D91-7224C49458BB}"/>
                <c:ext xmlns:c16="http://schemas.microsoft.com/office/drawing/2014/chart" uri="{C3380CC4-5D6E-409C-BE32-E72D297353CC}">
                  <c16:uniqueId val="{0000000A-DF87-4AA9-8CC5-3B9EE9C84FAE}"/>
                </c:ext>
              </c:extLst>
            </c:dLbl>
            <c:spPr>
              <a:noFill/>
              <a:ln>
                <a:noFill/>
              </a:ln>
              <a:effectLst/>
            </c:spPr>
            <c:txPr>
              <a:bodyPr/>
              <a:lstStyle/>
              <a:p>
                <a:pPr>
                  <a:defRPr b="1" baseline="0">
                    <a:solidFill>
                      <a:schemeClr val="tx1"/>
                    </a:solidFill>
                  </a:defRPr>
                </a:pPr>
                <a:endParaRPr lang="es-ES"/>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'C.17'!$C$8:$C$26</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 (**)</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'C.17'!$I$8:$I$26</c:f>
              <c:numCache>
                <c:formatCode>0.0%</c:formatCode>
                <c:ptCount val="19"/>
                <c:pt idx="0">
                  <c:v>8.9774221317945643E-2</c:v>
                </c:pt>
                <c:pt idx="1">
                  <c:v>0.17500688302070497</c:v>
                </c:pt>
                <c:pt idx="2">
                  <c:v>0.17449788700838886</c:v>
                </c:pt>
                <c:pt idx="3">
                  <c:v>6.0142210796463019E-3</c:v>
                </c:pt>
                <c:pt idx="4">
                  <c:v>4.8993206625231904E-3</c:v>
                </c:pt>
                <c:pt idx="5">
                  <c:v>1.8863490940441197E-2</c:v>
                </c:pt>
                <c:pt idx="6">
                  <c:v>9.4138588363021233E-2</c:v>
                </c:pt>
                <c:pt idx="7">
                  <c:v>1.4331746987960352E-2</c:v>
                </c:pt>
                <c:pt idx="8">
                  <c:v>7.7208981558327247E-4</c:v>
                </c:pt>
                <c:pt idx="9">
                  <c:v>9.4381001189085267E-3</c:v>
                </c:pt>
                <c:pt idx="10">
                  <c:v>0.17378114504811876</c:v>
                </c:pt>
                <c:pt idx="11">
                  <c:v>7.5745142842715209E-5</c:v>
                </c:pt>
                <c:pt idx="12">
                  <c:v>0.15365466768095182</c:v>
                </c:pt>
                <c:pt idx="13">
                  <c:v>3.4869772964572693E-2</c:v>
                </c:pt>
                <c:pt idx="14">
                  <c:v>3.8053026422714353E-2</c:v>
                </c:pt>
                <c:pt idx="15">
                  <c:v>3.2212678743998016E-3</c:v>
                </c:pt>
                <c:pt idx="16">
                  <c:v>5.9186743975885251E-3</c:v>
                </c:pt>
                <c:pt idx="17">
                  <c:v>5.884291209152056E-4</c:v>
                </c:pt>
                <c:pt idx="18">
                  <c:v>2.1007220327726823E-3</c:v>
                </c:pt>
              </c:numCache>
            </c:numRef>
          </c:val>
          <c:extLst>
            <c:ext xmlns:c16="http://schemas.microsoft.com/office/drawing/2014/chart" uri="{C3380CC4-5D6E-409C-BE32-E72D297353CC}">
              <c16:uniqueId val="{0000000B-DF87-4AA9-8CC5-3B9EE9C84FAE}"/>
            </c:ext>
          </c:extLst>
        </c:ser>
        <c:dLbls>
          <c:dLblPos val="inEnd"/>
          <c:showLegendKey val="0"/>
          <c:showVal val="1"/>
          <c:showCatName val="0"/>
          <c:showSerName val="0"/>
          <c:showPercent val="0"/>
          <c:showBubbleSize val="0"/>
          <c:showLeaderLines val="1"/>
        </c:dLbls>
      </c:pie3DChart>
    </c:plotArea>
    <c:legend>
      <c:legendPos val="r"/>
      <c:layout>
        <c:manualLayout>
          <c:xMode val="edge"/>
          <c:yMode val="edge"/>
          <c:x val="0.60170327439887494"/>
          <c:y val="9.6500479024485969E-2"/>
          <c:w val="0.38832166456278405"/>
          <c:h val="0.87660550450662234"/>
        </c:manualLayout>
      </c:layout>
      <c:overlay val="0"/>
      <c:txPr>
        <a:bodyPr/>
        <a:lstStyle/>
        <a:p>
          <a:pPr rtl="0">
            <a:defRPr/>
          </a:pPr>
          <a:endParaRPr lang="es-ES"/>
        </a:p>
      </c:txPr>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Personal I+D según nivel de titulación</a:t>
            </a:r>
            <a:r>
              <a:rPr lang="es-CL" baseline="0"/>
              <a:t> formal (en JCE)</a:t>
            </a:r>
            <a:endParaRPr lang="es-CL"/>
          </a:p>
        </c:rich>
      </c:tx>
      <c:overlay val="0"/>
    </c:title>
    <c:autoTitleDeleted val="0"/>
    <c:plotArea>
      <c:layout/>
      <c:barChart>
        <c:barDir val="col"/>
        <c:grouping val="clustered"/>
        <c:varyColors val="0"/>
        <c:ser>
          <c:idx val="0"/>
          <c:order val="0"/>
          <c:tx>
            <c:strRef>
              <c:f>D.1!$B$50</c:f>
              <c:strCache>
                <c:ptCount val="1"/>
                <c:pt idx="0">
                  <c:v>2009</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D.1!$C$56:$G$56</c:f>
              <c:numCache>
                <c:formatCode>#,##0</c:formatCode>
                <c:ptCount val="5"/>
                <c:pt idx="0">
                  <c:v>2272.38</c:v>
                </c:pt>
                <c:pt idx="1">
                  <c:v>1102.8599999999999</c:v>
                </c:pt>
                <c:pt idx="2">
                  <c:v>3791.59</c:v>
                </c:pt>
                <c:pt idx="3">
                  <c:v>1684.01</c:v>
                </c:pt>
                <c:pt idx="4">
                  <c:v>2058.7600000000002</c:v>
                </c:pt>
              </c:numCache>
            </c:numRef>
          </c:val>
          <c:extLst>
            <c:ext xmlns:c16="http://schemas.microsoft.com/office/drawing/2014/chart" uri="{C3380CC4-5D6E-409C-BE32-E72D297353CC}">
              <c16:uniqueId val="{00000000-58C9-4EA3-AF6E-32DDE3F7F84B}"/>
            </c:ext>
          </c:extLst>
        </c:ser>
        <c:ser>
          <c:idx val="1"/>
          <c:order val="1"/>
          <c:tx>
            <c:strRef>
              <c:f>D.1!$B$43</c:f>
              <c:strCache>
                <c:ptCount val="1"/>
                <c:pt idx="0">
                  <c:v>2010</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D.1!$C$49:$G$49</c:f>
              <c:numCache>
                <c:formatCode>#,##0</c:formatCode>
                <c:ptCount val="5"/>
                <c:pt idx="0">
                  <c:v>2456.46</c:v>
                </c:pt>
                <c:pt idx="1">
                  <c:v>1157.46</c:v>
                </c:pt>
                <c:pt idx="2">
                  <c:v>4307.8900000000003</c:v>
                </c:pt>
                <c:pt idx="3">
                  <c:v>1779.38</c:v>
                </c:pt>
                <c:pt idx="4">
                  <c:v>2280.0500000000002</c:v>
                </c:pt>
              </c:numCache>
            </c:numRef>
          </c:val>
          <c:extLst>
            <c:ext xmlns:c16="http://schemas.microsoft.com/office/drawing/2014/chart" uri="{C3380CC4-5D6E-409C-BE32-E72D297353CC}">
              <c16:uniqueId val="{00000001-58C9-4EA3-AF6E-32DDE3F7F84B}"/>
            </c:ext>
          </c:extLst>
        </c:ser>
        <c:ser>
          <c:idx val="2"/>
          <c:order val="2"/>
          <c:tx>
            <c:strRef>
              <c:f>D.1!$B$36</c:f>
              <c:strCache>
                <c:ptCount val="1"/>
                <c:pt idx="0">
                  <c:v>2011</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D.1!$C$42:$G$42</c:f>
              <c:numCache>
                <c:formatCode>#,##0</c:formatCode>
                <c:ptCount val="5"/>
                <c:pt idx="0">
                  <c:v>2646.81</c:v>
                </c:pt>
                <c:pt idx="1">
                  <c:v>1239.96</c:v>
                </c:pt>
                <c:pt idx="2">
                  <c:v>4751.0259999999998</c:v>
                </c:pt>
                <c:pt idx="3">
                  <c:v>2343.5100000000002</c:v>
                </c:pt>
                <c:pt idx="4">
                  <c:v>2070.7399999999998</c:v>
                </c:pt>
              </c:numCache>
            </c:numRef>
          </c:val>
          <c:extLst>
            <c:ext xmlns:c16="http://schemas.microsoft.com/office/drawing/2014/chart" uri="{C3380CC4-5D6E-409C-BE32-E72D297353CC}">
              <c16:uniqueId val="{00000002-58C9-4EA3-AF6E-32DDE3F7F84B}"/>
            </c:ext>
          </c:extLst>
        </c:ser>
        <c:ser>
          <c:idx val="3"/>
          <c:order val="3"/>
          <c:tx>
            <c:strRef>
              <c:f>D.1!$B$29</c:f>
              <c:strCache>
                <c:ptCount val="1"/>
                <c:pt idx="0">
                  <c:v>2012</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D.1!$C$35:$G$35</c:f>
              <c:numCache>
                <c:formatCode>#,##0</c:formatCode>
                <c:ptCount val="5"/>
                <c:pt idx="0">
                  <c:v>2904.78</c:v>
                </c:pt>
                <c:pt idx="1">
                  <c:v>1433.31</c:v>
                </c:pt>
                <c:pt idx="2">
                  <c:v>5484.57</c:v>
                </c:pt>
                <c:pt idx="3">
                  <c:v>2583.5100000000002</c:v>
                </c:pt>
                <c:pt idx="4">
                  <c:v>2225.13</c:v>
                </c:pt>
              </c:numCache>
            </c:numRef>
          </c:val>
          <c:extLst>
            <c:ext xmlns:c16="http://schemas.microsoft.com/office/drawing/2014/chart" uri="{C3380CC4-5D6E-409C-BE32-E72D297353CC}">
              <c16:uniqueId val="{00000003-58C9-4EA3-AF6E-32DDE3F7F84B}"/>
            </c:ext>
          </c:extLst>
        </c:ser>
        <c:ser>
          <c:idx val="4"/>
          <c:order val="4"/>
          <c:tx>
            <c:strRef>
              <c:f>D.1!$B$22</c:f>
              <c:strCache>
                <c:ptCount val="1"/>
                <c:pt idx="0">
                  <c:v>2013</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D.1!$C$28:$G$28</c:f>
              <c:numCache>
                <c:formatCode>#,##0</c:formatCode>
                <c:ptCount val="5"/>
                <c:pt idx="0">
                  <c:v>2789.3449999999998</c:v>
                </c:pt>
                <c:pt idx="1">
                  <c:v>1536.8309999999999</c:v>
                </c:pt>
                <c:pt idx="2">
                  <c:v>5481.8040000000001</c:v>
                </c:pt>
                <c:pt idx="3">
                  <c:v>1382.4949999999999</c:v>
                </c:pt>
                <c:pt idx="4">
                  <c:v>2038.2260000000001</c:v>
                </c:pt>
              </c:numCache>
            </c:numRef>
          </c:val>
          <c:extLst>
            <c:ext xmlns:c16="http://schemas.microsoft.com/office/drawing/2014/chart" uri="{C3380CC4-5D6E-409C-BE32-E72D297353CC}">
              <c16:uniqueId val="{00000004-58C9-4EA3-AF6E-32DDE3F7F84B}"/>
            </c:ext>
          </c:extLst>
        </c:ser>
        <c:ser>
          <c:idx val="5"/>
          <c:order val="5"/>
          <c:tx>
            <c:strRef>
              <c:f>D.1!$B$15</c:f>
              <c:strCache>
                <c:ptCount val="1"/>
                <c:pt idx="0">
                  <c:v>2014</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D.1!$C$21:$G$21</c:f>
              <c:numCache>
                <c:formatCode>#,##0</c:formatCode>
                <c:ptCount val="5"/>
                <c:pt idx="0">
                  <c:v>3131.1370000000002</c:v>
                </c:pt>
                <c:pt idx="1">
                  <c:v>1613.759</c:v>
                </c:pt>
                <c:pt idx="2">
                  <c:v>6574.7529999999997</c:v>
                </c:pt>
                <c:pt idx="3">
                  <c:v>2160.2139999999999</c:v>
                </c:pt>
                <c:pt idx="4">
                  <c:v>2406.645</c:v>
                </c:pt>
              </c:numCache>
            </c:numRef>
          </c:val>
          <c:extLst>
            <c:ext xmlns:c16="http://schemas.microsoft.com/office/drawing/2014/chart" uri="{C3380CC4-5D6E-409C-BE32-E72D297353CC}">
              <c16:uniqueId val="{00000005-58C9-4EA3-AF6E-32DDE3F7F84B}"/>
            </c:ext>
          </c:extLst>
        </c:ser>
        <c:ser>
          <c:idx val="6"/>
          <c:order val="6"/>
          <c:tx>
            <c:strRef>
              <c:f>D.1!$B$8</c:f>
              <c:strCache>
                <c:ptCount val="1"/>
                <c:pt idx="0">
                  <c:v>2015p</c:v>
                </c:pt>
              </c:strCache>
            </c:strRef>
          </c:tx>
          <c:invertIfNegative val="0"/>
          <c:cat>
            <c:strRef>
              <c:f>D.1!$C$7:$G$7</c:f>
              <c:strCache>
                <c:ptCount val="5"/>
                <c:pt idx="0">
                  <c:v>Doctorados</c:v>
                </c:pt>
                <c:pt idx="1">
                  <c:v>Magister</c:v>
                </c:pt>
                <c:pt idx="2">
                  <c:v>Profesional y/o Licenciatura</c:v>
                </c:pt>
                <c:pt idx="3">
                  <c:v>Técnicos de Nivel Superior</c:v>
                </c:pt>
                <c:pt idx="4">
                  <c:v>Otros</c:v>
                </c:pt>
              </c:strCache>
            </c:strRef>
          </c:cat>
          <c:val>
            <c:numRef>
              <c:f>D.1!$C$14:$G$14</c:f>
              <c:numCache>
                <c:formatCode>#,##0</c:formatCode>
                <c:ptCount val="5"/>
                <c:pt idx="0">
                  <c:v>3380.752</c:v>
                </c:pt>
                <c:pt idx="1">
                  <c:v>1725.6659999999999</c:v>
                </c:pt>
                <c:pt idx="2">
                  <c:v>6295.0510000000004</c:v>
                </c:pt>
                <c:pt idx="3">
                  <c:v>2009.624</c:v>
                </c:pt>
                <c:pt idx="4">
                  <c:v>1850.36</c:v>
                </c:pt>
              </c:numCache>
            </c:numRef>
          </c:val>
          <c:extLst>
            <c:ext xmlns:c16="http://schemas.microsoft.com/office/drawing/2014/chart" uri="{C3380CC4-5D6E-409C-BE32-E72D297353CC}">
              <c16:uniqueId val="{00000000-4567-40B2-A3CB-5D81404A0B6B}"/>
            </c:ext>
          </c:extLst>
        </c:ser>
        <c:dLbls>
          <c:showLegendKey val="0"/>
          <c:showVal val="0"/>
          <c:showCatName val="0"/>
          <c:showSerName val="0"/>
          <c:showPercent val="0"/>
          <c:showBubbleSize val="0"/>
        </c:dLbls>
        <c:gapWidth val="150"/>
        <c:axId val="276727824"/>
        <c:axId val="276728384"/>
      </c:barChart>
      <c:catAx>
        <c:axId val="276727824"/>
        <c:scaling>
          <c:orientation val="minMax"/>
        </c:scaling>
        <c:delete val="0"/>
        <c:axPos val="b"/>
        <c:numFmt formatCode="General" sourceLinked="0"/>
        <c:majorTickMark val="out"/>
        <c:minorTickMark val="none"/>
        <c:tickLblPos val="nextTo"/>
        <c:crossAx val="276728384"/>
        <c:crosses val="autoZero"/>
        <c:auto val="1"/>
        <c:lblAlgn val="ctr"/>
        <c:lblOffset val="100"/>
        <c:noMultiLvlLbl val="0"/>
      </c:catAx>
      <c:valAx>
        <c:axId val="276728384"/>
        <c:scaling>
          <c:orientation val="minMax"/>
        </c:scaling>
        <c:delete val="0"/>
        <c:axPos val="l"/>
        <c:majorGridlines/>
        <c:numFmt formatCode="#,##0" sourceLinked="1"/>
        <c:majorTickMark val="out"/>
        <c:minorTickMark val="none"/>
        <c:tickLblPos val="nextTo"/>
        <c:crossAx val="276727824"/>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s-CL" sz="1600"/>
              <a:t>Gasto I+D Países Seleccionados (% del PIB, último año disponible)</a:t>
            </a:r>
          </a:p>
        </c:rich>
      </c:tx>
      <c:overlay val="0"/>
    </c:title>
    <c:autoTitleDeleted val="0"/>
    <c:plotArea>
      <c:layout>
        <c:manualLayout>
          <c:layoutTarget val="inner"/>
          <c:xMode val="edge"/>
          <c:yMode val="edge"/>
          <c:x val="0.15008745814900346"/>
          <c:y val="7.926112710231463E-2"/>
          <c:w val="0.82366025801545129"/>
          <c:h val="0.86232335006462557"/>
        </c:manualLayout>
      </c:layout>
      <c:barChart>
        <c:barDir val="bar"/>
        <c:grouping val="clustered"/>
        <c:varyColors val="0"/>
        <c:ser>
          <c:idx val="0"/>
          <c:order val="0"/>
          <c:invertIfNegative val="0"/>
          <c:dPt>
            <c:idx val="0"/>
            <c:invertIfNegative val="0"/>
            <c:bubble3D val="0"/>
            <c:spPr>
              <a:solidFill>
                <a:schemeClr val="accent6"/>
              </a:solidFill>
            </c:spPr>
            <c:extLst>
              <c:ext xmlns:c16="http://schemas.microsoft.com/office/drawing/2014/chart" uri="{C3380CC4-5D6E-409C-BE32-E72D297353CC}">
                <c16:uniqueId val="{00000001-10DB-45DA-9C55-C45C3F550061}"/>
              </c:ext>
            </c:extLst>
          </c:dPt>
          <c:dPt>
            <c:idx val="1"/>
            <c:invertIfNegative val="0"/>
            <c:bubble3D val="0"/>
            <c:extLst>
              <c:ext xmlns:c16="http://schemas.microsoft.com/office/drawing/2014/chart" uri="{C3380CC4-5D6E-409C-BE32-E72D297353CC}">
                <c16:uniqueId val="{00000002-10DB-45DA-9C55-C45C3F550061}"/>
              </c:ext>
            </c:extLst>
          </c:dPt>
          <c:dPt>
            <c:idx val="2"/>
            <c:invertIfNegative val="0"/>
            <c:bubble3D val="0"/>
            <c:extLst>
              <c:ext xmlns:c16="http://schemas.microsoft.com/office/drawing/2014/chart" uri="{C3380CC4-5D6E-409C-BE32-E72D297353CC}">
                <c16:uniqueId val="{00000003-10DB-45DA-9C55-C45C3F550061}"/>
              </c:ext>
            </c:extLst>
          </c:dPt>
          <c:dPt>
            <c:idx val="3"/>
            <c:invertIfNegative val="0"/>
            <c:bubble3D val="0"/>
            <c:extLst>
              <c:ext xmlns:c16="http://schemas.microsoft.com/office/drawing/2014/chart" uri="{C3380CC4-5D6E-409C-BE32-E72D297353CC}">
                <c16:uniqueId val="{00000004-10DB-45DA-9C55-C45C3F550061}"/>
              </c:ext>
            </c:extLst>
          </c:dPt>
          <c:dPt>
            <c:idx val="4"/>
            <c:invertIfNegative val="0"/>
            <c:bubble3D val="0"/>
            <c:extLst>
              <c:ext xmlns:c16="http://schemas.microsoft.com/office/drawing/2014/chart" uri="{C3380CC4-5D6E-409C-BE32-E72D297353CC}">
                <c16:uniqueId val="{00000005-10DB-45DA-9C55-C45C3F550061}"/>
              </c:ext>
            </c:extLst>
          </c:dPt>
          <c:dPt>
            <c:idx val="5"/>
            <c:invertIfNegative val="0"/>
            <c:bubble3D val="0"/>
            <c:extLst>
              <c:ext xmlns:c16="http://schemas.microsoft.com/office/drawing/2014/chart" uri="{C3380CC4-5D6E-409C-BE32-E72D297353CC}">
                <c16:uniqueId val="{00000006-10DB-45DA-9C55-C45C3F550061}"/>
              </c:ext>
            </c:extLst>
          </c:dPt>
          <c:dPt>
            <c:idx val="6"/>
            <c:invertIfNegative val="0"/>
            <c:bubble3D val="0"/>
            <c:extLst>
              <c:ext xmlns:c16="http://schemas.microsoft.com/office/drawing/2014/chart" uri="{C3380CC4-5D6E-409C-BE32-E72D297353CC}">
                <c16:uniqueId val="{00000007-10DB-45DA-9C55-C45C3F550061}"/>
              </c:ext>
            </c:extLst>
          </c:dPt>
          <c:dPt>
            <c:idx val="7"/>
            <c:invertIfNegative val="0"/>
            <c:bubble3D val="0"/>
            <c:extLst>
              <c:ext xmlns:c16="http://schemas.microsoft.com/office/drawing/2014/chart" uri="{C3380CC4-5D6E-409C-BE32-E72D297353CC}">
                <c16:uniqueId val="{00000008-10DB-45DA-9C55-C45C3F550061}"/>
              </c:ext>
            </c:extLst>
          </c:dPt>
          <c:dPt>
            <c:idx val="8"/>
            <c:invertIfNegative val="0"/>
            <c:bubble3D val="0"/>
            <c:extLst>
              <c:ext xmlns:c16="http://schemas.microsoft.com/office/drawing/2014/chart" uri="{C3380CC4-5D6E-409C-BE32-E72D297353CC}">
                <c16:uniqueId val="{00000009-10DB-45DA-9C55-C45C3F550061}"/>
              </c:ext>
            </c:extLst>
          </c:dPt>
          <c:dPt>
            <c:idx val="9"/>
            <c:invertIfNegative val="0"/>
            <c:bubble3D val="0"/>
            <c:extLst>
              <c:ext xmlns:c16="http://schemas.microsoft.com/office/drawing/2014/chart" uri="{C3380CC4-5D6E-409C-BE32-E72D297353CC}">
                <c16:uniqueId val="{0000000A-10DB-45DA-9C55-C45C3F550061}"/>
              </c:ext>
            </c:extLst>
          </c:dPt>
          <c:dPt>
            <c:idx val="10"/>
            <c:invertIfNegative val="0"/>
            <c:bubble3D val="0"/>
            <c:extLst>
              <c:ext xmlns:c16="http://schemas.microsoft.com/office/drawing/2014/chart" uri="{C3380CC4-5D6E-409C-BE32-E72D297353CC}">
                <c16:uniqueId val="{0000000B-10DB-45DA-9C55-C45C3F550061}"/>
              </c:ext>
            </c:extLst>
          </c:dPt>
          <c:dPt>
            <c:idx val="11"/>
            <c:invertIfNegative val="0"/>
            <c:bubble3D val="0"/>
            <c:extLst>
              <c:ext xmlns:c16="http://schemas.microsoft.com/office/drawing/2014/chart" uri="{C3380CC4-5D6E-409C-BE32-E72D297353CC}">
                <c16:uniqueId val="{0000000C-10DB-45DA-9C55-C45C3F550061}"/>
              </c:ext>
            </c:extLst>
          </c:dPt>
          <c:dPt>
            <c:idx val="12"/>
            <c:invertIfNegative val="0"/>
            <c:bubble3D val="0"/>
            <c:extLst>
              <c:ext xmlns:c16="http://schemas.microsoft.com/office/drawing/2014/chart" uri="{C3380CC4-5D6E-409C-BE32-E72D297353CC}">
                <c16:uniqueId val="{0000000D-10DB-45DA-9C55-C45C3F550061}"/>
              </c:ext>
            </c:extLst>
          </c:dPt>
          <c:dPt>
            <c:idx val="13"/>
            <c:invertIfNegative val="0"/>
            <c:bubble3D val="0"/>
            <c:extLst>
              <c:ext xmlns:c16="http://schemas.microsoft.com/office/drawing/2014/chart" uri="{C3380CC4-5D6E-409C-BE32-E72D297353CC}">
                <c16:uniqueId val="{0000000E-10DB-45DA-9C55-C45C3F550061}"/>
              </c:ext>
            </c:extLst>
          </c:dPt>
          <c:dPt>
            <c:idx val="14"/>
            <c:invertIfNegative val="0"/>
            <c:bubble3D val="0"/>
            <c:extLst>
              <c:ext xmlns:c16="http://schemas.microsoft.com/office/drawing/2014/chart" uri="{C3380CC4-5D6E-409C-BE32-E72D297353CC}">
                <c16:uniqueId val="{0000000F-10DB-45DA-9C55-C45C3F550061}"/>
              </c:ext>
            </c:extLst>
          </c:dPt>
          <c:dPt>
            <c:idx val="15"/>
            <c:invertIfNegative val="0"/>
            <c:bubble3D val="0"/>
            <c:extLst>
              <c:ext xmlns:c16="http://schemas.microsoft.com/office/drawing/2014/chart" uri="{C3380CC4-5D6E-409C-BE32-E72D297353CC}">
                <c16:uniqueId val="{00000010-10DB-45DA-9C55-C45C3F550061}"/>
              </c:ext>
            </c:extLst>
          </c:dPt>
          <c:dPt>
            <c:idx val="16"/>
            <c:invertIfNegative val="0"/>
            <c:bubble3D val="0"/>
            <c:extLst>
              <c:ext xmlns:c16="http://schemas.microsoft.com/office/drawing/2014/chart" uri="{C3380CC4-5D6E-409C-BE32-E72D297353CC}">
                <c16:uniqueId val="{00000011-10DB-45DA-9C55-C45C3F550061}"/>
              </c:ext>
            </c:extLst>
          </c:dPt>
          <c:dPt>
            <c:idx val="17"/>
            <c:invertIfNegative val="0"/>
            <c:bubble3D val="0"/>
            <c:extLst>
              <c:ext xmlns:c16="http://schemas.microsoft.com/office/drawing/2014/chart" uri="{C3380CC4-5D6E-409C-BE32-E72D297353CC}">
                <c16:uniqueId val="{00000012-10DB-45DA-9C55-C45C3F550061}"/>
              </c:ext>
            </c:extLst>
          </c:dPt>
          <c:dPt>
            <c:idx val="18"/>
            <c:invertIfNegative val="0"/>
            <c:bubble3D val="0"/>
            <c:extLst>
              <c:ext xmlns:c16="http://schemas.microsoft.com/office/drawing/2014/chart" uri="{C3380CC4-5D6E-409C-BE32-E72D297353CC}">
                <c16:uniqueId val="{00000013-10DB-45DA-9C55-C45C3F550061}"/>
              </c:ext>
            </c:extLst>
          </c:dPt>
          <c:dPt>
            <c:idx val="19"/>
            <c:invertIfNegative val="0"/>
            <c:bubble3D val="0"/>
            <c:spPr>
              <a:solidFill>
                <a:schemeClr val="accent1"/>
              </a:solidFill>
              <a:ln>
                <a:solidFill>
                  <a:schemeClr val="accent6"/>
                </a:solidFill>
              </a:ln>
            </c:spPr>
            <c:extLst>
              <c:ext xmlns:c16="http://schemas.microsoft.com/office/drawing/2014/chart" uri="{C3380CC4-5D6E-409C-BE32-E72D297353CC}">
                <c16:uniqueId val="{00000015-10DB-45DA-9C55-C45C3F550061}"/>
              </c:ext>
            </c:extLst>
          </c:dPt>
          <c:dPt>
            <c:idx val="20"/>
            <c:invertIfNegative val="0"/>
            <c:bubble3D val="0"/>
            <c:spPr>
              <a:solidFill>
                <a:schemeClr val="accent1"/>
              </a:solidFill>
            </c:spPr>
            <c:extLst>
              <c:ext xmlns:c16="http://schemas.microsoft.com/office/drawing/2014/chart" uri="{C3380CC4-5D6E-409C-BE32-E72D297353CC}">
                <c16:uniqueId val="{00000017-10DB-45DA-9C55-C45C3F550061}"/>
              </c:ext>
            </c:extLst>
          </c:dPt>
          <c:dPt>
            <c:idx val="21"/>
            <c:invertIfNegative val="0"/>
            <c:bubble3D val="0"/>
            <c:extLst>
              <c:ext xmlns:c16="http://schemas.microsoft.com/office/drawing/2014/chart" uri="{C3380CC4-5D6E-409C-BE32-E72D297353CC}">
                <c16:uniqueId val="{00000018-10DB-45DA-9C55-C45C3F550061}"/>
              </c:ext>
            </c:extLst>
          </c:dPt>
          <c:dPt>
            <c:idx val="22"/>
            <c:invertIfNegative val="0"/>
            <c:bubble3D val="0"/>
            <c:spPr>
              <a:solidFill>
                <a:schemeClr val="accent6"/>
              </a:solidFill>
            </c:spPr>
            <c:extLst>
              <c:ext xmlns:c16="http://schemas.microsoft.com/office/drawing/2014/chart" uri="{C3380CC4-5D6E-409C-BE32-E72D297353CC}">
                <c16:uniqueId val="{00000019-10DB-45DA-9C55-C45C3F550061}"/>
              </c:ext>
            </c:extLst>
          </c:dPt>
          <c:dPt>
            <c:idx val="23"/>
            <c:invertIfNegative val="0"/>
            <c:bubble3D val="0"/>
            <c:extLst>
              <c:ext xmlns:c16="http://schemas.microsoft.com/office/drawing/2014/chart" uri="{C3380CC4-5D6E-409C-BE32-E72D297353CC}">
                <c16:uniqueId val="{0000001A-10DB-45DA-9C55-C45C3F550061}"/>
              </c:ext>
            </c:extLst>
          </c:dPt>
          <c:dPt>
            <c:idx val="24"/>
            <c:invertIfNegative val="0"/>
            <c:bubble3D val="0"/>
            <c:extLst>
              <c:ext xmlns:c16="http://schemas.microsoft.com/office/drawing/2014/chart" uri="{C3380CC4-5D6E-409C-BE32-E72D297353CC}">
                <c16:uniqueId val="{0000001B-10DB-45DA-9C55-C45C3F550061}"/>
              </c:ext>
            </c:extLst>
          </c:dPt>
          <c:dPt>
            <c:idx val="25"/>
            <c:invertIfNegative val="0"/>
            <c:bubble3D val="0"/>
            <c:extLst>
              <c:ext xmlns:c16="http://schemas.microsoft.com/office/drawing/2014/chart" uri="{C3380CC4-5D6E-409C-BE32-E72D297353CC}">
                <c16:uniqueId val="{0000001C-10DB-45DA-9C55-C45C3F550061}"/>
              </c:ext>
            </c:extLst>
          </c:dPt>
          <c:dPt>
            <c:idx val="26"/>
            <c:invertIfNegative val="0"/>
            <c:bubble3D val="0"/>
            <c:extLst>
              <c:ext xmlns:c16="http://schemas.microsoft.com/office/drawing/2014/chart" uri="{C3380CC4-5D6E-409C-BE32-E72D297353CC}">
                <c16:uniqueId val="{0000001D-10DB-45DA-9C55-C45C3F550061}"/>
              </c:ext>
            </c:extLst>
          </c:dPt>
          <c:dPt>
            <c:idx val="27"/>
            <c:invertIfNegative val="0"/>
            <c:bubble3D val="0"/>
            <c:extLst>
              <c:ext xmlns:c16="http://schemas.microsoft.com/office/drawing/2014/chart" uri="{C3380CC4-5D6E-409C-BE32-E72D297353CC}">
                <c16:uniqueId val="{0000001E-10DB-45DA-9C55-C45C3F550061}"/>
              </c:ext>
            </c:extLst>
          </c:dPt>
          <c:dPt>
            <c:idx val="28"/>
            <c:invertIfNegative val="0"/>
            <c:bubble3D val="0"/>
            <c:extLst>
              <c:ext xmlns:c16="http://schemas.microsoft.com/office/drawing/2014/chart" uri="{C3380CC4-5D6E-409C-BE32-E72D297353CC}">
                <c16:uniqueId val="{0000001F-10DB-45DA-9C55-C45C3F550061}"/>
              </c:ext>
            </c:extLst>
          </c:dPt>
          <c:dPt>
            <c:idx val="29"/>
            <c:invertIfNegative val="0"/>
            <c:bubble3D val="0"/>
            <c:extLst>
              <c:ext xmlns:c16="http://schemas.microsoft.com/office/drawing/2014/chart" uri="{C3380CC4-5D6E-409C-BE32-E72D297353CC}">
                <c16:uniqueId val="{00000020-10DB-45DA-9C55-C45C3F550061}"/>
              </c:ext>
            </c:extLst>
          </c:dPt>
          <c:dPt>
            <c:idx val="30"/>
            <c:invertIfNegative val="0"/>
            <c:bubble3D val="0"/>
            <c:extLst>
              <c:ext xmlns:c16="http://schemas.microsoft.com/office/drawing/2014/chart" uri="{C3380CC4-5D6E-409C-BE32-E72D297353CC}">
                <c16:uniqueId val="{00000021-10DB-45DA-9C55-C45C3F550061}"/>
              </c:ext>
            </c:extLst>
          </c:dPt>
          <c:dPt>
            <c:idx val="31"/>
            <c:invertIfNegative val="0"/>
            <c:bubble3D val="0"/>
            <c:extLst>
              <c:ext xmlns:c16="http://schemas.microsoft.com/office/drawing/2014/chart" uri="{C3380CC4-5D6E-409C-BE32-E72D297353CC}">
                <c16:uniqueId val="{00000022-10DB-45DA-9C55-C45C3F550061}"/>
              </c:ext>
            </c:extLst>
          </c:dPt>
          <c:dPt>
            <c:idx val="32"/>
            <c:invertIfNegative val="0"/>
            <c:bubble3D val="0"/>
            <c:extLst>
              <c:ext xmlns:c16="http://schemas.microsoft.com/office/drawing/2014/chart" uri="{C3380CC4-5D6E-409C-BE32-E72D297353CC}">
                <c16:uniqueId val="{00000023-10DB-45DA-9C55-C45C3F550061}"/>
              </c:ext>
            </c:extLst>
          </c:dPt>
          <c:dPt>
            <c:idx val="33"/>
            <c:invertIfNegative val="0"/>
            <c:bubble3D val="0"/>
            <c:extLst>
              <c:ext xmlns:c16="http://schemas.microsoft.com/office/drawing/2014/chart" uri="{C3380CC4-5D6E-409C-BE32-E72D297353CC}">
                <c16:uniqueId val="{00000024-10DB-45DA-9C55-C45C3F550061}"/>
              </c:ext>
            </c:extLst>
          </c:dPt>
          <c:dPt>
            <c:idx val="34"/>
            <c:invertIfNegative val="0"/>
            <c:bubble3D val="0"/>
            <c:extLst>
              <c:ext xmlns:c16="http://schemas.microsoft.com/office/drawing/2014/chart" uri="{C3380CC4-5D6E-409C-BE32-E72D297353CC}">
                <c16:uniqueId val="{00000025-10DB-45DA-9C55-C45C3F550061}"/>
              </c:ext>
            </c:extLst>
          </c:dPt>
          <c:dPt>
            <c:idx val="35"/>
            <c:invertIfNegative val="0"/>
            <c:bubble3D val="0"/>
            <c:extLst>
              <c:ext xmlns:c16="http://schemas.microsoft.com/office/drawing/2014/chart" uri="{C3380CC4-5D6E-409C-BE32-E72D297353CC}">
                <c16:uniqueId val="{00000026-10DB-45DA-9C55-C45C3F550061}"/>
              </c:ext>
            </c:extLst>
          </c:dPt>
          <c:dPt>
            <c:idx val="36"/>
            <c:invertIfNegative val="0"/>
            <c:bubble3D val="0"/>
            <c:extLst>
              <c:ext xmlns:c16="http://schemas.microsoft.com/office/drawing/2014/chart" uri="{C3380CC4-5D6E-409C-BE32-E72D297353CC}">
                <c16:uniqueId val="{00000027-10DB-45DA-9C55-C45C3F550061}"/>
              </c:ext>
            </c:extLst>
          </c:dPt>
          <c:dPt>
            <c:idx val="37"/>
            <c:invertIfNegative val="0"/>
            <c:bubble3D val="0"/>
            <c:extLst>
              <c:ext xmlns:c16="http://schemas.microsoft.com/office/drawing/2014/chart" uri="{C3380CC4-5D6E-409C-BE32-E72D297353CC}">
                <c16:uniqueId val="{00000028-10DB-45DA-9C55-C45C3F550061}"/>
              </c:ext>
            </c:extLst>
          </c:dPt>
          <c:dPt>
            <c:idx val="38"/>
            <c:invertIfNegative val="0"/>
            <c:bubble3D val="0"/>
            <c:extLst>
              <c:ext xmlns:c16="http://schemas.microsoft.com/office/drawing/2014/chart" uri="{C3380CC4-5D6E-409C-BE32-E72D297353CC}">
                <c16:uniqueId val="{00000029-10DB-45DA-9C55-C45C3F550061}"/>
              </c:ext>
            </c:extLst>
          </c:dPt>
          <c:dLbls>
            <c:dLbl>
              <c:idx val="0"/>
              <c:spPr>
                <a:noFill/>
                <a:ln>
                  <a:noFill/>
                </a:ln>
                <a:effectLst/>
              </c:spPr>
              <c:txPr>
                <a:bodyPr wrap="square" lIns="38100" tIns="19050" rIns="38100" bIns="19050" anchor="ctr">
                  <a:spAutoFit/>
                </a:bodyPr>
                <a:lstStyle/>
                <a:p>
                  <a:pPr>
                    <a:defRPr b="1">
                      <a:solidFill>
                        <a:schemeClr val="accent6"/>
                      </a:solidFil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1-10DB-45DA-9C55-C45C3F550061}"/>
                </c:ext>
              </c:extLst>
            </c:dLbl>
            <c:dLbl>
              <c:idx val="22"/>
              <c:spPr>
                <a:noFill/>
                <a:ln>
                  <a:noFill/>
                </a:ln>
                <a:effectLst/>
              </c:spPr>
              <c:txPr>
                <a:bodyPr wrap="square" lIns="38100" tIns="19050" rIns="38100" bIns="19050" anchor="ctr">
                  <a:spAutoFit/>
                </a:bodyPr>
                <a:lstStyle/>
                <a:p>
                  <a:pPr>
                    <a:defRPr b="1">
                      <a:solidFill>
                        <a:schemeClr val="accent6"/>
                      </a:solidFil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19-10DB-45DA-9C55-C45C3F550061}"/>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I.2!$B$6:$B$40</c:f>
              <c:strCache>
                <c:ptCount val="35"/>
                <c:pt idx="0">
                  <c:v>Chile (2015)</c:v>
                </c:pt>
                <c:pt idx="1">
                  <c:v>Mexico (2014)</c:v>
                </c:pt>
                <c:pt idx="2">
                  <c:v>Greece (2014)</c:v>
                </c:pt>
                <c:pt idx="3">
                  <c:v>Slovak Rep. (2014)</c:v>
                </c:pt>
                <c:pt idx="4">
                  <c:v>Poland (2014)</c:v>
                </c:pt>
                <c:pt idx="5">
                  <c:v>Turkey (2014)</c:v>
                </c:pt>
                <c:pt idx="6">
                  <c:v>New Zealand (2013)</c:v>
                </c:pt>
                <c:pt idx="7">
                  <c:v>Spain (2014)</c:v>
                </c:pt>
                <c:pt idx="8">
                  <c:v>Luxembourg (2014)</c:v>
                </c:pt>
                <c:pt idx="9">
                  <c:v>Italy (2014)</c:v>
                </c:pt>
                <c:pt idx="10">
                  <c:v>Portugal (2014)</c:v>
                </c:pt>
                <c:pt idx="11">
                  <c:v>Hungary (2014)</c:v>
                </c:pt>
                <c:pt idx="12">
                  <c:v>Estonia (2014)</c:v>
                </c:pt>
                <c:pt idx="13">
                  <c:v>Ireland (2014)</c:v>
                </c:pt>
                <c:pt idx="14">
                  <c:v>Canada (2014)</c:v>
                </c:pt>
                <c:pt idx="15">
                  <c:v>UK (2014)</c:v>
                </c:pt>
                <c:pt idx="16">
                  <c:v>Norway (2014)</c:v>
                </c:pt>
                <c:pt idx="17">
                  <c:v>Iceland (2014)</c:v>
                </c:pt>
                <c:pt idx="18">
                  <c:v>Czech Rep. (2014)</c:v>
                </c:pt>
                <c:pt idx="19">
                  <c:v>Netherlands (2014)</c:v>
                </c:pt>
                <c:pt idx="20">
                  <c:v>Australia (2013)</c:v>
                </c:pt>
                <c:pt idx="21">
                  <c:v>France (2014)</c:v>
                </c:pt>
                <c:pt idx="22">
                  <c:v>OECD - Total (2014)</c:v>
                </c:pt>
                <c:pt idx="23">
                  <c:v>Slovenia (2014)</c:v>
                </c:pt>
                <c:pt idx="24">
                  <c:v>Belgium (2014)</c:v>
                </c:pt>
                <c:pt idx="25">
                  <c:v>United States (2013)</c:v>
                </c:pt>
                <c:pt idx="26">
                  <c:v>Germany (2014)</c:v>
                </c:pt>
                <c:pt idx="27">
                  <c:v>Switzerland (2012)</c:v>
                </c:pt>
                <c:pt idx="28">
                  <c:v>Denmark (2014)</c:v>
                </c:pt>
                <c:pt idx="29">
                  <c:v>Austria (2015)</c:v>
                </c:pt>
                <c:pt idx="30">
                  <c:v>Sweden (2014)</c:v>
                </c:pt>
                <c:pt idx="31">
                  <c:v>Finland (2014)</c:v>
                </c:pt>
                <c:pt idx="32">
                  <c:v>Japan (2014)</c:v>
                </c:pt>
                <c:pt idx="33">
                  <c:v>Israel (2014)</c:v>
                </c:pt>
                <c:pt idx="34">
                  <c:v>Korea (2014)</c:v>
                </c:pt>
              </c:strCache>
            </c:strRef>
          </c:cat>
          <c:val>
            <c:numRef>
              <c:f>I.2!$C$6:$C$40</c:f>
              <c:numCache>
                <c:formatCode>General</c:formatCode>
                <c:ptCount val="35"/>
                <c:pt idx="0">
                  <c:v>0.39</c:v>
                </c:pt>
                <c:pt idx="1">
                  <c:v>0.54</c:v>
                </c:pt>
                <c:pt idx="2">
                  <c:v>0.84</c:v>
                </c:pt>
                <c:pt idx="3">
                  <c:v>0.89</c:v>
                </c:pt>
                <c:pt idx="4">
                  <c:v>0.94</c:v>
                </c:pt>
                <c:pt idx="5">
                  <c:v>1.01</c:v>
                </c:pt>
                <c:pt idx="6">
                  <c:v>1.1499999999999999</c:v>
                </c:pt>
                <c:pt idx="7">
                  <c:v>1.23</c:v>
                </c:pt>
                <c:pt idx="8">
                  <c:v>1.26</c:v>
                </c:pt>
                <c:pt idx="9">
                  <c:v>1.29</c:v>
                </c:pt>
                <c:pt idx="10">
                  <c:v>1.29</c:v>
                </c:pt>
                <c:pt idx="11">
                  <c:v>1.37</c:v>
                </c:pt>
                <c:pt idx="12">
                  <c:v>1.44</c:v>
                </c:pt>
                <c:pt idx="13">
                  <c:v>1.49</c:v>
                </c:pt>
                <c:pt idx="14">
                  <c:v>1.61</c:v>
                </c:pt>
                <c:pt idx="15" formatCode="0.00">
                  <c:v>1.7</c:v>
                </c:pt>
                <c:pt idx="16">
                  <c:v>1.71</c:v>
                </c:pt>
                <c:pt idx="17">
                  <c:v>1.89</c:v>
                </c:pt>
                <c:pt idx="18" formatCode="0.00">
                  <c:v>2</c:v>
                </c:pt>
                <c:pt idx="19" formatCode="0.00">
                  <c:v>2</c:v>
                </c:pt>
                <c:pt idx="20">
                  <c:v>2.11</c:v>
                </c:pt>
                <c:pt idx="21">
                  <c:v>2.2599999999999998</c:v>
                </c:pt>
                <c:pt idx="22">
                  <c:v>2.38</c:v>
                </c:pt>
                <c:pt idx="23">
                  <c:v>2.39</c:v>
                </c:pt>
                <c:pt idx="24" formatCode="0.00">
                  <c:v>2.4700000000000002</c:v>
                </c:pt>
                <c:pt idx="25">
                  <c:v>2.74</c:v>
                </c:pt>
                <c:pt idx="26" formatCode="0.00">
                  <c:v>2.9</c:v>
                </c:pt>
                <c:pt idx="27">
                  <c:v>2.97</c:v>
                </c:pt>
                <c:pt idx="28">
                  <c:v>3.05</c:v>
                </c:pt>
                <c:pt idx="29">
                  <c:v>3.1</c:v>
                </c:pt>
                <c:pt idx="30">
                  <c:v>3.16</c:v>
                </c:pt>
                <c:pt idx="31">
                  <c:v>3.17</c:v>
                </c:pt>
                <c:pt idx="32">
                  <c:v>3.59</c:v>
                </c:pt>
                <c:pt idx="33">
                  <c:v>4.1100000000000003</c:v>
                </c:pt>
                <c:pt idx="34">
                  <c:v>4.29</c:v>
                </c:pt>
              </c:numCache>
            </c:numRef>
          </c:val>
          <c:extLst>
            <c:ext xmlns:c16="http://schemas.microsoft.com/office/drawing/2014/chart" uri="{C3380CC4-5D6E-409C-BE32-E72D297353CC}">
              <c16:uniqueId val="{0000002A-10DB-45DA-9C55-C45C3F550061}"/>
            </c:ext>
          </c:extLst>
        </c:ser>
        <c:dLbls>
          <c:dLblPos val="outEnd"/>
          <c:showLegendKey val="0"/>
          <c:showVal val="1"/>
          <c:showCatName val="0"/>
          <c:showSerName val="0"/>
          <c:showPercent val="0"/>
          <c:showBubbleSize val="0"/>
        </c:dLbls>
        <c:gapWidth val="150"/>
        <c:axId val="48214928"/>
        <c:axId val="216663856"/>
      </c:barChart>
      <c:catAx>
        <c:axId val="48214928"/>
        <c:scaling>
          <c:orientation val="minMax"/>
        </c:scaling>
        <c:delete val="0"/>
        <c:axPos val="l"/>
        <c:numFmt formatCode="General" sourceLinked="1"/>
        <c:majorTickMark val="out"/>
        <c:minorTickMark val="none"/>
        <c:tickLblPos val="nextTo"/>
        <c:txPr>
          <a:bodyPr rot="0" vert="horz"/>
          <a:lstStyle/>
          <a:p>
            <a:pPr>
              <a:defRPr/>
            </a:pPr>
            <a:endParaRPr lang="es-ES"/>
          </a:p>
        </c:txPr>
        <c:crossAx val="216663856"/>
        <c:crosses val="autoZero"/>
        <c:auto val="1"/>
        <c:lblAlgn val="ctr"/>
        <c:lblOffset val="100"/>
        <c:tickLblSkip val="1"/>
        <c:tickMarkSkip val="1"/>
        <c:noMultiLvlLbl val="0"/>
      </c:catAx>
      <c:valAx>
        <c:axId val="216663856"/>
        <c:scaling>
          <c:orientation val="minMax"/>
          <c:max val="4.5"/>
        </c:scaling>
        <c:delete val="0"/>
        <c:axPos val="b"/>
        <c:majorGridlines/>
        <c:numFmt formatCode="General" sourceLinked="1"/>
        <c:majorTickMark val="out"/>
        <c:minorTickMark val="none"/>
        <c:tickLblPos val="nextTo"/>
        <c:txPr>
          <a:bodyPr rot="0" vert="horz"/>
          <a:lstStyle/>
          <a:p>
            <a:pPr>
              <a:defRPr/>
            </a:pPr>
            <a:endParaRPr lang="es-ES"/>
          </a:p>
        </c:txPr>
        <c:crossAx val="48214928"/>
        <c:crosses val="autoZero"/>
        <c:crossBetween val="between"/>
      </c:valAx>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alignWithMargins="0"/>
    <c:pageMargins b="1" l="0.75000000000000056" r="0.75000000000000056" t="1" header="0" footer="0"/>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Personal Dedicado a I+D</a:t>
            </a:r>
            <a:r>
              <a:rPr lang="en-US" baseline="0"/>
              <a:t> (JCE, 2015p)</a:t>
            </a:r>
            <a:endParaRPr lang="en-US"/>
          </a:p>
        </c:rich>
      </c:tx>
      <c:layout>
        <c:manualLayout>
          <c:xMode val="edge"/>
          <c:yMode val="edge"/>
          <c:x val="0.32286281031687858"/>
          <c:y val="1.7660044150110375E-2"/>
        </c:manualLayout>
      </c:layout>
      <c:overlay val="0"/>
    </c:title>
    <c:autoTitleDeleted val="0"/>
    <c:plotArea>
      <c:layout>
        <c:manualLayout>
          <c:layoutTarget val="inner"/>
          <c:xMode val="edge"/>
          <c:yMode val="edge"/>
          <c:x val="7.9053696166083071E-2"/>
          <c:y val="0.22733671804537947"/>
          <c:w val="0.77266762647897003"/>
          <c:h val="0.68683245675371674"/>
        </c:manualLayout>
      </c:layout>
      <c:ofPieChart>
        <c:ofPieType val="pie"/>
        <c:varyColors val="1"/>
        <c:ser>
          <c:idx val="0"/>
          <c:order val="0"/>
          <c:dPt>
            <c:idx val="7"/>
            <c:bubble3D val="0"/>
            <c:explosion val="10"/>
            <c:extLst>
              <c:ext xmlns:c16="http://schemas.microsoft.com/office/drawing/2014/chart" uri="{C3380CC4-5D6E-409C-BE32-E72D297353CC}">
                <c16:uniqueId val="{00000000-8D80-4CBE-ADD3-303FCC50B18A}"/>
              </c:ext>
            </c:extLst>
          </c:dPt>
          <c:dLbls>
            <c:dLbl>
              <c:idx val="0"/>
              <c:layout>
                <c:manualLayout>
                  <c:x val="0"/>
                  <c:y val="0.15186615186615188"/>
                </c:manualLayout>
              </c:layout>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D80-4CBE-ADD3-303FCC50B18A}"/>
                </c:ext>
              </c:extLst>
            </c:dLbl>
            <c:dLbl>
              <c:idx val="1"/>
              <c:layout>
                <c:manualLayout>
                  <c:x val="3.0097817908201654E-3"/>
                  <c:y val="0"/>
                </c:manualLayout>
              </c:layout>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8D80-4CBE-ADD3-303FCC50B18A}"/>
                </c:ext>
              </c:extLst>
            </c:dLbl>
            <c:dLbl>
              <c:idx val="2"/>
              <c:layout>
                <c:manualLayout>
                  <c:x val="3.2362459546925568E-3"/>
                  <c:y val="5.4054054054054057E-2"/>
                </c:manualLayout>
              </c:layout>
              <c:tx>
                <c:rich>
                  <a:bodyPr/>
                  <a:lstStyle/>
                  <a:p>
                    <a:r>
                      <a:rPr lang="en-US"/>
                      <a:t>Doctorado
2,686
45%</a:t>
                    </a:r>
                  </a:p>
                </c:rich>
              </c:tx>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D80-4CBE-ADD3-303FCC50B18A}"/>
                </c:ext>
              </c:extLst>
            </c:dLbl>
            <c:dLbl>
              <c:idx val="3"/>
              <c:layout>
                <c:manualLayout>
                  <c:x val="-4.8543689320388345E-3"/>
                  <c:y val="-5.6628056628056631E-2"/>
                </c:manualLayout>
              </c:layout>
              <c:tx>
                <c:rich>
                  <a:bodyPr/>
                  <a:lstStyle/>
                  <a:p>
                    <a:r>
                      <a:rPr lang="en-US"/>
                      <a:t>Magister
1,083
18%</a:t>
                    </a:r>
                  </a:p>
                </c:rich>
              </c:tx>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8D80-4CBE-ADD3-303FCC50B18A}"/>
                </c:ext>
              </c:extLst>
            </c:dLbl>
            <c:dLbl>
              <c:idx val="4"/>
              <c:layout>
                <c:manualLayout>
                  <c:x val="0"/>
                  <c:y val="2.3166023166023165E-2"/>
                </c:manualLayout>
              </c:layout>
              <c:tx>
                <c:rich>
                  <a:bodyPr/>
                  <a:lstStyle/>
                  <a:p>
                    <a:r>
                      <a:rPr lang="en-US"/>
                      <a:t>Profesional y/o Licenciado
2,079
35%</a:t>
                    </a:r>
                  </a:p>
                </c:rich>
              </c:tx>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D80-4CBE-ADD3-303FCC50B18A}"/>
                </c:ext>
              </c:extLst>
            </c:dLbl>
            <c:dLbl>
              <c:idx val="5"/>
              <c:layout>
                <c:manualLayout>
                  <c:x val="9.2233009708737865E-2"/>
                  <c:y val="1.0295807618642265E-2"/>
                </c:manualLayout>
              </c:layout>
              <c:tx>
                <c:rich>
                  <a:bodyPr/>
                  <a:lstStyle/>
                  <a:p>
                    <a:r>
                      <a:rPr lang="en-US"/>
                      <a:t>Técnico Superior
65
1%</a:t>
                    </a:r>
                  </a:p>
                </c:rich>
              </c:tx>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8D80-4CBE-ADD3-303FCC50B18A}"/>
                </c:ext>
              </c:extLst>
            </c:dLbl>
            <c:dLbl>
              <c:idx val="6"/>
              <c:layout>
                <c:manualLayout>
                  <c:x val="-4.2071197411003236E-2"/>
                  <c:y val="2.5739823062657707E-2"/>
                </c:manualLayout>
              </c:layout>
              <c:tx>
                <c:rich>
                  <a:bodyPr/>
                  <a:lstStyle/>
                  <a:p>
                    <a:r>
                      <a:rPr lang="en-US"/>
                      <a:t>Otros
31
1%</a:t>
                    </a:r>
                  </a:p>
                </c:rich>
              </c:tx>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8D80-4CBE-ADD3-303FCC50B18A}"/>
                </c:ext>
              </c:extLst>
            </c:dLbl>
            <c:dLbl>
              <c:idx val="7"/>
              <c:layout>
                <c:manualLayout>
                  <c:x val="-4.6925566343042069E-2"/>
                  <c:y val="-0.19047619047619047"/>
                </c:manualLayout>
              </c:layout>
              <c:tx>
                <c:rich>
                  <a:bodyPr/>
                  <a:lstStyle/>
                  <a:p>
                    <a:r>
                      <a:rPr lang="en-US"/>
                      <a:t>Investigadores
5,944
45%</a:t>
                    </a:r>
                  </a:p>
                </c:rich>
              </c:tx>
              <c:dLblPos val="bestFi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8D80-4CBE-ADD3-303FCC50B18A}"/>
                </c:ext>
              </c:extLst>
            </c:dLbl>
            <c:spPr>
              <a:noFill/>
              <a:ln>
                <a:noFill/>
              </a:ln>
              <a:effectLst/>
            </c:spPr>
            <c:dLblPos val="outEnd"/>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D.2!$F$79:$L$79</c:f>
              <c:strCache>
                <c:ptCount val="7"/>
                <c:pt idx="0">
                  <c:v>Técnicos y Personal de Apoyo</c:v>
                </c:pt>
                <c:pt idx="1">
                  <c:v>Otro Personal de Apoyo</c:v>
                </c:pt>
                <c:pt idx="2">
                  <c:v>Doctorado</c:v>
                </c:pt>
                <c:pt idx="3">
                  <c:v>Magister</c:v>
                </c:pt>
                <c:pt idx="4">
                  <c:v>Profesional y/o Licenciado</c:v>
                </c:pt>
                <c:pt idx="5">
                  <c:v>Técnico Superior</c:v>
                </c:pt>
                <c:pt idx="6">
                  <c:v>Otros</c:v>
                </c:pt>
              </c:strCache>
            </c:strRef>
          </c:cat>
          <c:val>
            <c:numRef>
              <c:f>D.2!$F$80:$L$80</c:f>
              <c:numCache>
                <c:formatCode>#,##0</c:formatCode>
                <c:ptCount val="7"/>
                <c:pt idx="0">
                  <c:v>5116.6170000000002</c:v>
                </c:pt>
                <c:pt idx="1">
                  <c:v>1969.5060000000001</c:v>
                </c:pt>
                <c:pt idx="2">
                  <c:v>3218.98</c:v>
                </c:pt>
                <c:pt idx="3">
                  <c:v>1348.165</c:v>
                </c:pt>
                <c:pt idx="4">
                  <c:v>3034.145</c:v>
                </c:pt>
                <c:pt idx="5">
                  <c:v>390.97399999999999</c:v>
                </c:pt>
                <c:pt idx="6">
                  <c:v>183.06720000000001</c:v>
                </c:pt>
              </c:numCache>
            </c:numRef>
          </c:val>
          <c:extLst>
            <c:ext xmlns:c16="http://schemas.microsoft.com/office/drawing/2014/chart" uri="{C3380CC4-5D6E-409C-BE32-E72D297353CC}">
              <c16:uniqueId val="{00000008-8D80-4CBE-ADD3-303FCC50B18A}"/>
            </c:ext>
          </c:extLst>
        </c:ser>
        <c:dLbls>
          <c:showLegendKey val="0"/>
          <c:showVal val="1"/>
          <c:showCatName val="0"/>
          <c:showSerName val="0"/>
          <c:showPercent val="0"/>
          <c:showBubbleSize val="0"/>
          <c:showLeaderLines val="0"/>
        </c:dLbls>
        <c:gapWidth val="100"/>
        <c:splitType val="pos"/>
        <c:splitPos val="5"/>
        <c:secondPieSize val="75"/>
        <c:serLines/>
      </c:ofPieChart>
    </c:plotArea>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aseline="0">
                <a:solidFill>
                  <a:schemeClr val="tx1">
                    <a:lumMod val="65000"/>
                    <a:lumOff val="35000"/>
                  </a:schemeClr>
                </a:solidFill>
              </a:defRPr>
            </a:pPr>
            <a:r>
              <a:rPr lang="es-CL" baseline="0">
                <a:solidFill>
                  <a:schemeClr val="tx1">
                    <a:lumMod val="65000"/>
                    <a:lumOff val="35000"/>
                  </a:schemeClr>
                </a:solidFill>
              </a:rPr>
              <a:t>Distribución Personal I+D Según Nivel de Titulación Formal (2015p)</a:t>
            </a:r>
          </a:p>
        </c:rich>
      </c:tx>
      <c:layout>
        <c:manualLayout>
          <c:xMode val="edge"/>
          <c:yMode val="edge"/>
          <c:x val="0.11664139464060065"/>
          <c:y val="4.1237113402061855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D.3!$C$7:$G$7</c:f>
              <c:strCache>
                <c:ptCount val="5"/>
                <c:pt idx="0">
                  <c:v>Doctorado</c:v>
                </c:pt>
                <c:pt idx="1">
                  <c:v>Magister</c:v>
                </c:pt>
                <c:pt idx="2">
                  <c:v>Profesional y/o Licenciado</c:v>
                </c:pt>
                <c:pt idx="3">
                  <c:v>Técnico Superior</c:v>
                </c:pt>
                <c:pt idx="4">
                  <c:v>Otros</c:v>
                </c:pt>
              </c:strCache>
            </c:strRef>
          </c:cat>
          <c:val>
            <c:numRef>
              <c:f>D.3!$K$6:$O$6</c:f>
              <c:numCache>
                <c:formatCode>0%</c:formatCode>
                <c:ptCount val="5"/>
                <c:pt idx="0">
                  <c:v>0.2681052720805347</c:v>
                </c:pt>
                <c:pt idx="1">
                  <c:v>0.12492875121712552</c:v>
                </c:pt>
                <c:pt idx="2">
                  <c:v>0.37498569314777536</c:v>
                </c:pt>
                <c:pt idx="3">
                  <c:v>0.12764720685885647</c:v>
                </c:pt>
                <c:pt idx="4">
                  <c:v>0.10433316453516893</c:v>
                </c:pt>
              </c:numCache>
            </c:numRef>
          </c:val>
          <c:extLst>
            <c:ext xmlns:c16="http://schemas.microsoft.com/office/drawing/2014/chart" uri="{C3380CC4-5D6E-409C-BE32-E72D297353CC}">
              <c16:uniqueId val="{00000000-D905-47A2-B2C5-50AFDB220966}"/>
            </c:ext>
          </c:extLst>
        </c:ser>
        <c:dLbls>
          <c:dLblPos val="bestFit"/>
          <c:showLegendKey val="0"/>
          <c:showVal val="1"/>
          <c:showCatName val="0"/>
          <c:showSerName val="0"/>
          <c:showPercent val="0"/>
          <c:showBubbleSize val="0"/>
          <c:showLeaderLines val="1"/>
        </c:dLbls>
      </c:pie3DChart>
    </c:plotArea>
    <c:legend>
      <c:legendPos val="r"/>
      <c:overlay val="0"/>
      <c:txPr>
        <a:bodyPr/>
        <a:lstStyle/>
        <a:p>
          <a:pPr>
            <a:defRPr baseline="0">
              <a:solidFill>
                <a:schemeClr val="tx1">
                  <a:lumMod val="65000"/>
                  <a:lumOff val="35000"/>
                </a:schemeClr>
              </a:solidFill>
            </a:defRPr>
          </a:pPr>
          <a:endParaRPr lang="es-ES"/>
        </a:p>
      </c:txPr>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Personal I+D Según Nivel de Titulación Formal y Sector de Ejecución (Promedio Mensual</a:t>
            </a:r>
            <a:r>
              <a:rPr lang="es-CL" sz="1600" baseline="0"/>
              <a:t> Anual, </a:t>
            </a:r>
            <a:r>
              <a:rPr lang="es-CL" sz="1600"/>
              <a:t>2015p)</a:t>
            </a:r>
          </a:p>
        </c:rich>
      </c:tx>
      <c:layout>
        <c:manualLayout>
          <c:xMode val="edge"/>
          <c:yMode val="edge"/>
          <c:x val="0.12424514200298954"/>
          <c:y val="2.7045300878972278E-2"/>
        </c:manualLayout>
      </c:layout>
      <c:overlay val="0"/>
    </c:title>
    <c:autoTitleDeleted val="0"/>
    <c:plotArea>
      <c:layout/>
      <c:barChart>
        <c:barDir val="col"/>
        <c:grouping val="clustered"/>
        <c:varyColors val="0"/>
        <c:ser>
          <c:idx val="0"/>
          <c:order val="0"/>
          <c:tx>
            <c:strRef>
              <c:f>D.3!$C$7</c:f>
              <c:strCache>
                <c:ptCount val="1"/>
                <c:pt idx="0">
                  <c:v>Doctorado</c:v>
                </c:pt>
              </c:strCache>
            </c:strRef>
          </c:tx>
          <c:invertIfNegative val="0"/>
          <c:cat>
            <c:strRef>
              <c:f>D.3!$B$9:$B$13</c:f>
              <c:strCache>
                <c:ptCount val="5"/>
                <c:pt idx="0">
                  <c:v>Estado</c:v>
                </c:pt>
                <c:pt idx="1">
                  <c:v>Ed. Superior</c:v>
                </c:pt>
                <c:pt idx="2">
                  <c:v>IPSFL</c:v>
                </c:pt>
                <c:pt idx="3">
                  <c:v>Empresas</c:v>
                </c:pt>
                <c:pt idx="4">
                  <c:v>Observatorios</c:v>
                </c:pt>
              </c:strCache>
            </c:strRef>
          </c:cat>
          <c:val>
            <c:numRef>
              <c:f>D.3!$C$9:$C$13</c:f>
              <c:numCache>
                <c:formatCode>#,##0</c:formatCode>
                <c:ptCount val="5"/>
                <c:pt idx="0">
                  <c:v>242.22919999999999</c:v>
                </c:pt>
                <c:pt idx="1">
                  <c:v>5283.5420000000004</c:v>
                </c:pt>
                <c:pt idx="2">
                  <c:v>307.1669</c:v>
                </c:pt>
                <c:pt idx="3">
                  <c:v>206.58340000000001</c:v>
                </c:pt>
                <c:pt idx="4">
                  <c:v>64.916669999999996</c:v>
                </c:pt>
              </c:numCache>
            </c:numRef>
          </c:val>
          <c:extLst>
            <c:ext xmlns:c16="http://schemas.microsoft.com/office/drawing/2014/chart" uri="{C3380CC4-5D6E-409C-BE32-E72D297353CC}">
              <c16:uniqueId val="{00000000-120E-4B5E-8D7E-21AB70F8B804}"/>
            </c:ext>
          </c:extLst>
        </c:ser>
        <c:ser>
          <c:idx val="1"/>
          <c:order val="1"/>
          <c:tx>
            <c:strRef>
              <c:f>D.3!$D$7</c:f>
              <c:strCache>
                <c:ptCount val="1"/>
                <c:pt idx="0">
                  <c:v>Magister</c:v>
                </c:pt>
              </c:strCache>
            </c:strRef>
          </c:tx>
          <c:invertIfNegative val="0"/>
          <c:cat>
            <c:strRef>
              <c:f>D.3!$B$9:$B$13</c:f>
              <c:strCache>
                <c:ptCount val="5"/>
                <c:pt idx="0">
                  <c:v>Estado</c:v>
                </c:pt>
                <c:pt idx="1">
                  <c:v>Ed. Superior</c:v>
                </c:pt>
                <c:pt idx="2">
                  <c:v>IPSFL</c:v>
                </c:pt>
                <c:pt idx="3">
                  <c:v>Empresas</c:v>
                </c:pt>
                <c:pt idx="4">
                  <c:v>Observatorios</c:v>
                </c:pt>
              </c:strCache>
            </c:strRef>
          </c:cat>
          <c:val>
            <c:numRef>
              <c:f>D.3!$D$9:$D$13</c:f>
              <c:numCache>
                <c:formatCode>#,##0</c:formatCode>
                <c:ptCount val="5"/>
                <c:pt idx="0">
                  <c:v>404.52080000000001</c:v>
                </c:pt>
                <c:pt idx="1">
                  <c:v>1684.479</c:v>
                </c:pt>
                <c:pt idx="2">
                  <c:v>200.39599999999999</c:v>
                </c:pt>
                <c:pt idx="3">
                  <c:v>496.58350000000002</c:v>
                </c:pt>
                <c:pt idx="4">
                  <c:v>58.5</c:v>
                </c:pt>
              </c:numCache>
            </c:numRef>
          </c:val>
          <c:extLst>
            <c:ext xmlns:c16="http://schemas.microsoft.com/office/drawing/2014/chart" uri="{C3380CC4-5D6E-409C-BE32-E72D297353CC}">
              <c16:uniqueId val="{00000001-120E-4B5E-8D7E-21AB70F8B804}"/>
            </c:ext>
          </c:extLst>
        </c:ser>
        <c:ser>
          <c:idx val="2"/>
          <c:order val="2"/>
          <c:tx>
            <c:strRef>
              <c:f>D.3!$E$7</c:f>
              <c:strCache>
                <c:ptCount val="1"/>
                <c:pt idx="0">
                  <c:v>Profesional y/o Licenciado</c:v>
                </c:pt>
              </c:strCache>
            </c:strRef>
          </c:tx>
          <c:invertIfNegative val="0"/>
          <c:cat>
            <c:strRef>
              <c:f>D.3!$B$9:$B$13</c:f>
              <c:strCache>
                <c:ptCount val="5"/>
                <c:pt idx="0">
                  <c:v>Estado</c:v>
                </c:pt>
                <c:pt idx="1">
                  <c:v>Ed. Superior</c:v>
                </c:pt>
                <c:pt idx="2">
                  <c:v>IPSFL</c:v>
                </c:pt>
                <c:pt idx="3">
                  <c:v>Empresas</c:v>
                </c:pt>
                <c:pt idx="4">
                  <c:v>Observatorios</c:v>
                </c:pt>
              </c:strCache>
            </c:strRef>
          </c:cat>
          <c:val>
            <c:numRef>
              <c:f>D.3!$E$9:$E$13</c:f>
              <c:numCache>
                <c:formatCode>#,##0</c:formatCode>
                <c:ptCount val="5"/>
                <c:pt idx="0">
                  <c:v>825.64580000000001</c:v>
                </c:pt>
                <c:pt idx="1">
                  <c:v>3575.625</c:v>
                </c:pt>
                <c:pt idx="2">
                  <c:v>966.87480000000005</c:v>
                </c:pt>
                <c:pt idx="3">
                  <c:v>2933.3330000000001</c:v>
                </c:pt>
                <c:pt idx="4">
                  <c:v>236.5</c:v>
                </c:pt>
              </c:numCache>
            </c:numRef>
          </c:val>
          <c:extLst>
            <c:ext xmlns:c16="http://schemas.microsoft.com/office/drawing/2014/chart" uri="{C3380CC4-5D6E-409C-BE32-E72D297353CC}">
              <c16:uniqueId val="{00000002-120E-4B5E-8D7E-21AB70F8B804}"/>
            </c:ext>
          </c:extLst>
        </c:ser>
        <c:ser>
          <c:idx val="3"/>
          <c:order val="3"/>
          <c:tx>
            <c:strRef>
              <c:f>D.3!$F$7</c:f>
              <c:strCache>
                <c:ptCount val="1"/>
                <c:pt idx="0">
                  <c:v>Técnico Superior</c:v>
                </c:pt>
              </c:strCache>
            </c:strRef>
          </c:tx>
          <c:invertIfNegative val="0"/>
          <c:cat>
            <c:strRef>
              <c:f>D.3!$B$9:$B$13</c:f>
              <c:strCache>
                <c:ptCount val="5"/>
                <c:pt idx="0">
                  <c:v>Estado</c:v>
                </c:pt>
                <c:pt idx="1">
                  <c:v>Ed. Superior</c:v>
                </c:pt>
                <c:pt idx="2">
                  <c:v>IPSFL</c:v>
                </c:pt>
                <c:pt idx="3">
                  <c:v>Empresas</c:v>
                </c:pt>
                <c:pt idx="4">
                  <c:v>Observatorios</c:v>
                </c:pt>
              </c:strCache>
            </c:strRef>
          </c:cat>
          <c:val>
            <c:numRef>
              <c:f>D.3!$F$9:$F$13</c:f>
              <c:numCache>
                <c:formatCode>#,##0</c:formatCode>
                <c:ptCount val="5"/>
                <c:pt idx="0">
                  <c:v>281.99990000000003</c:v>
                </c:pt>
                <c:pt idx="1">
                  <c:v>794.00019999999995</c:v>
                </c:pt>
                <c:pt idx="2">
                  <c:v>577.56259999999997</c:v>
                </c:pt>
                <c:pt idx="3">
                  <c:v>1121.8130000000001</c:v>
                </c:pt>
                <c:pt idx="4">
                  <c:v>131</c:v>
                </c:pt>
              </c:numCache>
            </c:numRef>
          </c:val>
          <c:extLst>
            <c:ext xmlns:c16="http://schemas.microsoft.com/office/drawing/2014/chart" uri="{C3380CC4-5D6E-409C-BE32-E72D297353CC}">
              <c16:uniqueId val="{00000003-120E-4B5E-8D7E-21AB70F8B804}"/>
            </c:ext>
          </c:extLst>
        </c:ser>
        <c:ser>
          <c:idx val="4"/>
          <c:order val="4"/>
          <c:tx>
            <c:strRef>
              <c:f>D.3!$G$7</c:f>
              <c:strCache>
                <c:ptCount val="1"/>
                <c:pt idx="0">
                  <c:v>Otros</c:v>
                </c:pt>
              </c:strCache>
            </c:strRef>
          </c:tx>
          <c:invertIfNegative val="0"/>
          <c:cat>
            <c:strRef>
              <c:f>D.3!$B$9:$B$13</c:f>
              <c:strCache>
                <c:ptCount val="5"/>
                <c:pt idx="0">
                  <c:v>Estado</c:v>
                </c:pt>
                <c:pt idx="1">
                  <c:v>Ed. Superior</c:v>
                </c:pt>
                <c:pt idx="2">
                  <c:v>IPSFL</c:v>
                </c:pt>
                <c:pt idx="3">
                  <c:v>Empresas</c:v>
                </c:pt>
                <c:pt idx="4">
                  <c:v>Observatorios</c:v>
                </c:pt>
              </c:strCache>
            </c:strRef>
          </c:cat>
          <c:val>
            <c:numRef>
              <c:f>D.3!$G$9:$G$13</c:f>
              <c:numCache>
                <c:formatCode>#,##0</c:formatCode>
                <c:ptCount val="5"/>
                <c:pt idx="0">
                  <c:v>361.70839999999998</c:v>
                </c:pt>
                <c:pt idx="1">
                  <c:v>811.87519999999995</c:v>
                </c:pt>
                <c:pt idx="2">
                  <c:v>302.79169999999999</c:v>
                </c:pt>
                <c:pt idx="3">
                  <c:v>855.16690000000006</c:v>
                </c:pt>
                <c:pt idx="4">
                  <c:v>44</c:v>
                </c:pt>
              </c:numCache>
            </c:numRef>
          </c:val>
          <c:extLst>
            <c:ext xmlns:c16="http://schemas.microsoft.com/office/drawing/2014/chart" uri="{C3380CC4-5D6E-409C-BE32-E72D297353CC}">
              <c16:uniqueId val="{00000004-120E-4B5E-8D7E-21AB70F8B804}"/>
            </c:ext>
          </c:extLst>
        </c:ser>
        <c:dLbls>
          <c:showLegendKey val="0"/>
          <c:showVal val="0"/>
          <c:showCatName val="0"/>
          <c:showSerName val="0"/>
          <c:showPercent val="0"/>
          <c:showBubbleSize val="0"/>
        </c:dLbls>
        <c:gapWidth val="150"/>
        <c:axId val="275803824"/>
        <c:axId val="275804384"/>
      </c:barChart>
      <c:catAx>
        <c:axId val="275803824"/>
        <c:scaling>
          <c:orientation val="minMax"/>
        </c:scaling>
        <c:delete val="0"/>
        <c:axPos val="b"/>
        <c:numFmt formatCode="General" sourceLinked="0"/>
        <c:majorTickMark val="out"/>
        <c:minorTickMark val="none"/>
        <c:tickLblPos val="nextTo"/>
        <c:crossAx val="275804384"/>
        <c:crosses val="autoZero"/>
        <c:auto val="1"/>
        <c:lblAlgn val="ctr"/>
        <c:lblOffset val="100"/>
        <c:noMultiLvlLbl val="0"/>
      </c:catAx>
      <c:valAx>
        <c:axId val="275804384"/>
        <c:scaling>
          <c:orientation val="minMax"/>
        </c:scaling>
        <c:delete val="0"/>
        <c:axPos val="l"/>
        <c:majorGridlines>
          <c:spPr>
            <a:ln>
              <a:solidFill>
                <a:schemeClr val="bg1"/>
              </a:solidFill>
            </a:ln>
          </c:spPr>
        </c:majorGridlines>
        <c:numFmt formatCode="#,##0" sourceLinked="1"/>
        <c:majorTickMark val="out"/>
        <c:minorTickMark val="none"/>
        <c:tickLblPos val="nextTo"/>
        <c:crossAx val="275803824"/>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600"/>
            </a:pPr>
            <a:r>
              <a:rPr lang="es-CL" sz="1600"/>
              <a:t>Investigadores I+D</a:t>
            </a:r>
            <a:r>
              <a:rPr lang="es-CL" sz="1600" baseline="0"/>
              <a:t> en empresas</a:t>
            </a:r>
            <a:r>
              <a:rPr lang="es-CL" sz="1600"/>
              <a:t> Según Actividad Económica-CIIU rev.4 </a:t>
            </a:r>
          </a:p>
          <a:p>
            <a:pPr>
              <a:defRPr sz="1600"/>
            </a:pPr>
            <a:r>
              <a:rPr lang="es-CL" sz="1600"/>
              <a:t>(Promedio Mensual Anual, 2015p)</a:t>
            </a:r>
          </a:p>
        </c:rich>
      </c:tx>
      <c:overlay val="0"/>
    </c:title>
    <c:autoTitleDeleted val="0"/>
    <c:plotArea>
      <c:layout>
        <c:manualLayout>
          <c:layoutTarget val="inner"/>
          <c:xMode val="edge"/>
          <c:yMode val="edge"/>
          <c:x val="0.37957778464260572"/>
          <c:y val="0.11898006073812935"/>
          <c:w val="0.58699554869803361"/>
          <c:h val="0.82743716778708754"/>
        </c:manualLayout>
      </c:layout>
      <c:barChart>
        <c:barDir val="bar"/>
        <c:grouping val="clustered"/>
        <c:varyColors val="0"/>
        <c:ser>
          <c:idx val="0"/>
          <c:order val="0"/>
          <c:invertIfNegative val="0"/>
          <c:cat>
            <c:strRef>
              <c:f>D.6!$C$8:$C$22</c:f>
              <c:strCache>
                <c:ptCount val="15"/>
                <c:pt idx="0">
                  <c:v>AGRICULTURA, GANADERÍA, CAZA, SILVICULTURA Y PESCA</c:v>
                </c:pt>
                <c:pt idx="1">
                  <c:v>EXPLOTACIÓN DE MINAS Y CANTERAS</c:v>
                </c:pt>
                <c:pt idx="2">
                  <c:v>INDUSTRIAS MANUFACTURERAS (*)</c:v>
                </c:pt>
                <c:pt idx="3">
                  <c:v>SUMINISTRO DE ELECTRICIDAD, GAS, VAPOR Y AIRE ACONDICIONADO</c:v>
                </c:pt>
                <c:pt idx="4">
                  <c:v>DISTRIBUCIÓN DE AGUA; EVACUACIÓN Y TRATAMIENTO DE AGUAS RESIDUALES, GESTIÓN DE DESECHOS Y ACTIVIDADES DE SANEAMIENTO AMBIENTAL</c:v>
                </c:pt>
                <c:pt idx="5">
                  <c:v>CONSTRUCCIÓN</c:v>
                </c:pt>
                <c:pt idx="6">
                  <c:v>COMERCIO</c:v>
                </c:pt>
                <c:pt idx="7">
                  <c:v>TRANSPORTE Y ALMACENAMIENTO</c:v>
                </c:pt>
                <c:pt idx="8">
                  <c:v>ALOJAMIENTO Y SERVICIOS DE COMIDA</c:v>
                </c:pt>
                <c:pt idx="9">
                  <c:v>INFORMACIÓN Y COMUNICACIONES(**)</c:v>
                </c:pt>
                <c:pt idx="10">
                  <c:v>ACTIVIDADES FINANCIERAS Y DE SEGUROS</c:v>
                </c:pt>
                <c:pt idx="11">
                  <c:v>ACTIVIDADES INMOBILIARIAS</c:v>
                </c:pt>
                <c:pt idx="12">
                  <c:v>ACTIVIDADES PROFESIONALES, CIENTÍFICAS Y TÉCNICAS(***)</c:v>
                </c:pt>
                <c:pt idx="13">
                  <c:v>ACTIVIDADES DE SERVICIOS ADMINISTRATIVOS Y DE APOYO</c:v>
                </c:pt>
                <c:pt idx="14">
                  <c:v>OTRAS ACTIVIDADES DE SERVICIOS</c:v>
                </c:pt>
              </c:strCache>
            </c:strRef>
          </c:cat>
          <c:val>
            <c:numRef>
              <c:f>D.6!$D$8:$D$22</c:f>
              <c:numCache>
                <c:formatCode>#,##0</c:formatCode>
                <c:ptCount val="15"/>
                <c:pt idx="0">
                  <c:v>364.58</c:v>
                </c:pt>
                <c:pt idx="1">
                  <c:v>152.38</c:v>
                </c:pt>
                <c:pt idx="2">
                  <c:v>913.46</c:v>
                </c:pt>
                <c:pt idx="3">
                  <c:v>14.75</c:v>
                </c:pt>
                <c:pt idx="4">
                  <c:v>17.829999999999998</c:v>
                </c:pt>
                <c:pt idx="5">
                  <c:v>19.670000000000002</c:v>
                </c:pt>
                <c:pt idx="6">
                  <c:v>172</c:v>
                </c:pt>
                <c:pt idx="7">
                  <c:v>30.33</c:v>
                </c:pt>
                <c:pt idx="8">
                  <c:v>0.69</c:v>
                </c:pt>
                <c:pt idx="9">
                  <c:v>376.73</c:v>
                </c:pt>
                <c:pt idx="10">
                  <c:v>87.67</c:v>
                </c:pt>
                <c:pt idx="11">
                  <c:v>1.17</c:v>
                </c:pt>
                <c:pt idx="12">
                  <c:v>692.48</c:v>
                </c:pt>
                <c:pt idx="13">
                  <c:v>25.96</c:v>
                </c:pt>
                <c:pt idx="14">
                  <c:v>45.27</c:v>
                </c:pt>
              </c:numCache>
            </c:numRef>
          </c:val>
          <c:extLst>
            <c:ext xmlns:c16="http://schemas.microsoft.com/office/drawing/2014/chart" uri="{C3380CC4-5D6E-409C-BE32-E72D297353CC}">
              <c16:uniqueId val="{00000000-4A76-48FA-8F62-61D47D0B3029}"/>
            </c:ext>
          </c:extLst>
        </c:ser>
        <c:dLbls>
          <c:showLegendKey val="0"/>
          <c:showVal val="0"/>
          <c:showCatName val="0"/>
          <c:showSerName val="0"/>
          <c:showPercent val="0"/>
          <c:showBubbleSize val="0"/>
        </c:dLbls>
        <c:gapWidth val="150"/>
        <c:axId val="275807184"/>
        <c:axId val="275807744"/>
      </c:barChart>
      <c:catAx>
        <c:axId val="275807184"/>
        <c:scaling>
          <c:orientation val="minMax"/>
        </c:scaling>
        <c:delete val="0"/>
        <c:axPos val="l"/>
        <c:numFmt formatCode="General" sourceLinked="0"/>
        <c:majorTickMark val="out"/>
        <c:minorTickMark val="none"/>
        <c:tickLblPos val="nextTo"/>
        <c:crossAx val="275807744"/>
        <c:crosses val="autoZero"/>
        <c:auto val="1"/>
        <c:lblAlgn val="ctr"/>
        <c:lblOffset val="100"/>
        <c:noMultiLvlLbl val="0"/>
      </c:catAx>
      <c:valAx>
        <c:axId val="275807744"/>
        <c:scaling>
          <c:orientation val="minMax"/>
        </c:scaling>
        <c:delete val="0"/>
        <c:axPos val="b"/>
        <c:majorGridlines>
          <c:spPr>
            <a:ln>
              <a:solidFill>
                <a:schemeClr val="bg1"/>
              </a:solidFill>
            </a:ln>
          </c:spPr>
        </c:majorGridlines>
        <c:numFmt formatCode="#,##0" sourceLinked="1"/>
        <c:majorTickMark val="out"/>
        <c:minorTickMark val="none"/>
        <c:tickLblPos val="nextTo"/>
        <c:crossAx val="275807184"/>
        <c:crosses val="autoZero"/>
        <c:crossBetween val="between"/>
      </c:valAx>
      <c:spPr>
        <a:solidFill>
          <a:schemeClr val="bg1">
            <a:lumMod val="75000"/>
          </a:schemeClr>
        </a:solidFill>
      </c:spPr>
    </c:plotArea>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s-CL" sz="1600" b="1" i="0" u="none" strike="noStrike" baseline="0">
                <a:effectLst/>
              </a:rPr>
              <a:t>Investigadores I+D en empresas </a:t>
            </a:r>
            <a:r>
              <a:rPr lang="es-CL" sz="1600"/>
              <a:t>Según Actividad Económica-CIIU </a:t>
            </a:r>
            <a:r>
              <a:rPr lang="es-CL" sz="1800" b="1" i="0" baseline="0">
                <a:effectLst/>
              </a:rPr>
              <a:t>rev.4 </a:t>
            </a:r>
            <a:endParaRPr lang="es-CL" sz="1600">
              <a:effectLst/>
            </a:endParaRP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s-CL" sz="1600"/>
              <a:t> (JCE, 2015p)</a:t>
            </a:r>
          </a:p>
        </c:rich>
      </c:tx>
      <c:layout>
        <c:manualLayout>
          <c:xMode val="edge"/>
          <c:yMode val="edge"/>
          <c:x val="0.21053997859206147"/>
          <c:y val="1.9047619047619049E-2"/>
        </c:manualLayout>
      </c:layout>
      <c:overlay val="0"/>
    </c:title>
    <c:autoTitleDeleted val="0"/>
    <c:plotArea>
      <c:layout/>
      <c:barChart>
        <c:barDir val="bar"/>
        <c:grouping val="clustered"/>
        <c:varyColors val="0"/>
        <c:ser>
          <c:idx val="0"/>
          <c:order val="0"/>
          <c:invertIfNegative val="0"/>
          <c:cat>
            <c:strRef>
              <c:f>D.6!$C$31:$C$45</c:f>
              <c:strCache>
                <c:ptCount val="15"/>
                <c:pt idx="0">
                  <c:v>AGRICULTURA, GANADERÍA, CAZA, SILVICULTURA Y PESCA</c:v>
                </c:pt>
                <c:pt idx="1">
                  <c:v>EXPLOTACIÓN DE MINAS Y CANTERAS</c:v>
                </c:pt>
                <c:pt idx="2">
                  <c:v>INDUSTRIAS MANUFACTURERAS (*)</c:v>
                </c:pt>
                <c:pt idx="3">
                  <c:v>SUMINISTRO DE ELECTRICIDAD, GAS, VAPOR Y AIRE ACONDICIONADO</c:v>
                </c:pt>
                <c:pt idx="4">
                  <c:v>DISTRIBUCIÓN DE AGUA; EVACUACIÓN Y TRATAMIENTO DE AGUAS RESIDUALES, GESTIÓN DE DESECHOS Y ACTIVIDADES DE SANEAMIENTO AMBIENTAL</c:v>
                </c:pt>
                <c:pt idx="5">
                  <c:v>CONSTRUCCIÓN</c:v>
                </c:pt>
                <c:pt idx="6">
                  <c:v>COMERCIO</c:v>
                </c:pt>
                <c:pt idx="7">
                  <c:v>TRANSPORTE Y ALMACENAMIENTO</c:v>
                </c:pt>
                <c:pt idx="8">
                  <c:v>ALOJAMIENTO Y SERVICIOS DE COMIDA</c:v>
                </c:pt>
                <c:pt idx="9">
                  <c:v>INFORMACIÓN Y COMUNICACIONES(**)</c:v>
                </c:pt>
                <c:pt idx="10">
                  <c:v>ACTIVIDADES FINANCIERAS Y DE SEGUROS</c:v>
                </c:pt>
                <c:pt idx="11">
                  <c:v>ACTIVIDADES INMOBILIARIAS</c:v>
                </c:pt>
                <c:pt idx="12">
                  <c:v>ACTIVIDADES PROFESIONALES, CIENTÍFICAS Y TÉCNICAS(***)</c:v>
                </c:pt>
                <c:pt idx="13">
                  <c:v>ACTIVIDADES DE SERVICIOS ADMINISTRATIVOS Y DE APOYO</c:v>
                </c:pt>
                <c:pt idx="14">
                  <c:v>OTRAS ACTIVIDADES DE SERVICIOS</c:v>
                </c:pt>
              </c:strCache>
            </c:strRef>
          </c:cat>
          <c:val>
            <c:numRef>
              <c:f>D.6!$D$31:$D$45</c:f>
              <c:numCache>
                <c:formatCode>#,##0</c:formatCode>
                <c:ptCount val="15"/>
                <c:pt idx="0">
                  <c:v>327.14999999999998</c:v>
                </c:pt>
                <c:pt idx="1">
                  <c:v>137.12</c:v>
                </c:pt>
                <c:pt idx="2">
                  <c:v>689.85</c:v>
                </c:pt>
                <c:pt idx="3">
                  <c:v>8.9</c:v>
                </c:pt>
                <c:pt idx="4">
                  <c:v>11.19</c:v>
                </c:pt>
                <c:pt idx="5">
                  <c:v>11.63</c:v>
                </c:pt>
                <c:pt idx="6">
                  <c:v>108.62</c:v>
                </c:pt>
                <c:pt idx="7">
                  <c:v>16.16</c:v>
                </c:pt>
                <c:pt idx="8">
                  <c:v>0.55000000000000004</c:v>
                </c:pt>
                <c:pt idx="9">
                  <c:v>297.75</c:v>
                </c:pt>
                <c:pt idx="10">
                  <c:v>50.55</c:v>
                </c:pt>
                <c:pt idx="11">
                  <c:v>0.41</c:v>
                </c:pt>
                <c:pt idx="12">
                  <c:v>527.28</c:v>
                </c:pt>
                <c:pt idx="13">
                  <c:v>20.54</c:v>
                </c:pt>
                <c:pt idx="14">
                  <c:v>29.79</c:v>
                </c:pt>
              </c:numCache>
            </c:numRef>
          </c:val>
          <c:extLst>
            <c:ext xmlns:c16="http://schemas.microsoft.com/office/drawing/2014/chart" uri="{C3380CC4-5D6E-409C-BE32-E72D297353CC}">
              <c16:uniqueId val="{00000000-41A4-4C38-90C6-3DCFBFE8C01A}"/>
            </c:ext>
          </c:extLst>
        </c:ser>
        <c:dLbls>
          <c:showLegendKey val="0"/>
          <c:showVal val="0"/>
          <c:showCatName val="0"/>
          <c:showSerName val="0"/>
          <c:showPercent val="0"/>
          <c:showBubbleSize val="0"/>
        </c:dLbls>
        <c:gapWidth val="150"/>
        <c:axId val="275809984"/>
        <c:axId val="275810544"/>
      </c:barChart>
      <c:catAx>
        <c:axId val="275809984"/>
        <c:scaling>
          <c:orientation val="minMax"/>
        </c:scaling>
        <c:delete val="0"/>
        <c:axPos val="l"/>
        <c:numFmt formatCode="General" sourceLinked="0"/>
        <c:majorTickMark val="out"/>
        <c:minorTickMark val="none"/>
        <c:tickLblPos val="nextTo"/>
        <c:crossAx val="275810544"/>
        <c:crosses val="autoZero"/>
        <c:auto val="1"/>
        <c:lblAlgn val="ctr"/>
        <c:lblOffset val="100"/>
        <c:noMultiLvlLbl val="0"/>
      </c:catAx>
      <c:valAx>
        <c:axId val="275810544"/>
        <c:scaling>
          <c:orientation val="minMax"/>
          <c:max val="700"/>
        </c:scaling>
        <c:delete val="0"/>
        <c:axPos val="b"/>
        <c:majorGridlines>
          <c:spPr>
            <a:ln>
              <a:solidFill>
                <a:schemeClr val="bg1"/>
              </a:solidFill>
            </a:ln>
          </c:spPr>
        </c:majorGridlines>
        <c:numFmt formatCode="#,##0" sourceLinked="1"/>
        <c:majorTickMark val="out"/>
        <c:minorTickMark val="none"/>
        <c:tickLblPos val="nextTo"/>
        <c:crossAx val="275809984"/>
        <c:crosses val="autoZero"/>
        <c:crossBetween val="between"/>
      </c:valAx>
      <c:spPr>
        <a:solidFill>
          <a:schemeClr val="bg1">
            <a:lumMod val="75000"/>
          </a:schemeClr>
        </a:solidFill>
      </c:spPr>
    </c:plotArea>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Personal I+D Investigadores Según</a:t>
            </a:r>
            <a:r>
              <a:rPr lang="es-CL" sz="1600" baseline="0"/>
              <a:t> Área del Conocimiento</a:t>
            </a:r>
          </a:p>
          <a:p>
            <a:pPr>
              <a:defRPr sz="1600"/>
            </a:pPr>
            <a:r>
              <a:rPr lang="es-CL" sz="1600" baseline="0"/>
              <a:t> (JCE, 2015p)</a:t>
            </a:r>
            <a:endParaRPr lang="es-CL" sz="1600"/>
          </a:p>
        </c:rich>
      </c:tx>
      <c:overlay val="0"/>
    </c:title>
    <c:autoTitleDeleted val="0"/>
    <c:plotArea>
      <c:layout/>
      <c:barChart>
        <c:barDir val="col"/>
        <c:grouping val="clustered"/>
        <c:varyColors val="0"/>
        <c:ser>
          <c:idx val="0"/>
          <c:order val="0"/>
          <c:tx>
            <c:strRef>
              <c:f>D.7!$C$7</c:f>
              <c:strCache>
                <c:ptCount val="1"/>
                <c:pt idx="0">
                  <c:v>Ciencias Naturales</c:v>
                </c:pt>
              </c:strCache>
            </c:strRef>
          </c:tx>
          <c:invertIfNegative val="0"/>
          <c:cat>
            <c:strRef>
              <c:f>D.7!$B$8:$B$11</c:f>
              <c:strCache>
                <c:ptCount val="4"/>
                <c:pt idx="0">
                  <c:v>Estado</c:v>
                </c:pt>
                <c:pt idx="1">
                  <c:v>Ed. Superior</c:v>
                </c:pt>
                <c:pt idx="2">
                  <c:v>IPSFL</c:v>
                </c:pt>
                <c:pt idx="3">
                  <c:v>Empresas</c:v>
                </c:pt>
              </c:strCache>
            </c:strRef>
          </c:cat>
          <c:val>
            <c:numRef>
              <c:f>D.7!$C$8:$C$11</c:f>
              <c:numCache>
                <c:formatCode>#,##0</c:formatCode>
                <c:ptCount val="4"/>
                <c:pt idx="0">
                  <c:v>130.92500000000001</c:v>
                </c:pt>
                <c:pt idx="1">
                  <c:v>1200.204</c:v>
                </c:pt>
                <c:pt idx="2">
                  <c:v>630.10419999999999</c:v>
                </c:pt>
                <c:pt idx="3">
                  <c:v>233.83009999999999</c:v>
                </c:pt>
              </c:numCache>
            </c:numRef>
          </c:val>
          <c:extLst>
            <c:ext xmlns:c16="http://schemas.microsoft.com/office/drawing/2014/chart" uri="{C3380CC4-5D6E-409C-BE32-E72D297353CC}">
              <c16:uniqueId val="{00000000-894B-49C0-8988-7AE5DD89AC31}"/>
            </c:ext>
          </c:extLst>
        </c:ser>
        <c:ser>
          <c:idx val="1"/>
          <c:order val="1"/>
          <c:tx>
            <c:strRef>
              <c:f>D.7!$D$7</c:f>
              <c:strCache>
                <c:ptCount val="1"/>
                <c:pt idx="0">
                  <c:v>Ingeniería y Tecnología</c:v>
                </c:pt>
              </c:strCache>
            </c:strRef>
          </c:tx>
          <c:invertIfNegative val="0"/>
          <c:cat>
            <c:strRef>
              <c:f>D.7!$B$8:$B$11</c:f>
              <c:strCache>
                <c:ptCount val="4"/>
                <c:pt idx="0">
                  <c:v>Estado</c:v>
                </c:pt>
                <c:pt idx="1">
                  <c:v>Ed. Superior</c:v>
                </c:pt>
                <c:pt idx="2">
                  <c:v>IPSFL</c:v>
                </c:pt>
                <c:pt idx="3">
                  <c:v>Empresas</c:v>
                </c:pt>
              </c:strCache>
            </c:strRef>
          </c:cat>
          <c:val>
            <c:numRef>
              <c:f>D.7!$D$8:$D$11</c:f>
              <c:numCache>
                <c:formatCode>#,##0</c:formatCode>
                <c:ptCount val="4"/>
                <c:pt idx="0">
                  <c:v>84.947599999999994</c:v>
                </c:pt>
                <c:pt idx="1">
                  <c:v>1052.95</c:v>
                </c:pt>
                <c:pt idx="2">
                  <c:v>187.16239999999999</c:v>
                </c:pt>
                <c:pt idx="3">
                  <c:v>1374.999</c:v>
                </c:pt>
              </c:numCache>
            </c:numRef>
          </c:val>
          <c:extLst>
            <c:ext xmlns:c16="http://schemas.microsoft.com/office/drawing/2014/chart" uri="{C3380CC4-5D6E-409C-BE32-E72D297353CC}">
              <c16:uniqueId val="{00000001-894B-49C0-8988-7AE5DD89AC31}"/>
            </c:ext>
          </c:extLst>
        </c:ser>
        <c:ser>
          <c:idx val="2"/>
          <c:order val="2"/>
          <c:tx>
            <c:strRef>
              <c:f>D.7!$E$7</c:f>
              <c:strCache>
                <c:ptCount val="1"/>
                <c:pt idx="0">
                  <c:v>Ciencias Médicas y de Salud</c:v>
                </c:pt>
              </c:strCache>
            </c:strRef>
          </c:tx>
          <c:invertIfNegative val="0"/>
          <c:cat>
            <c:strRef>
              <c:f>D.7!$B$8:$B$11</c:f>
              <c:strCache>
                <c:ptCount val="4"/>
                <c:pt idx="0">
                  <c:v>Estado</c:v>
                </c:pt>
                <c:pt idx="1">
                  <c:v>Ed. Superior</c:v>
                </c:pt>
                <c:pt idx="2">
                  <c:v>IPSFL</c:v>
                </c:pt>
                <c:pt idx="3">
                  <c:v>Empresas</c:v>
                </c:pt>
              </c:strCache>
            </c:strRef>
          </c:cat>
          <c:val>
            <c:numRef>
              <c:f>D.7!$E$8:$E$11</c:f>
              <c:numCache>
                <c:formatCode>#,##0</c:formatCode>
                <c:ptCount val="4"/>
                <c:pt idx="0">
                  <c:v>27.7865</c:v>
                </c:pt>
                <c:pt idx="1">
                  <c:v>568.97199999999998</c:v>
                </c:pt>
                <c:pt idx="2">
                  <c:v>40.104199999999999</c:v>
                </c:pt>
                <c:pt idx="3">
                  <c:v>136.02520000000001</c:v>
                </c:pt>
              </c:numCache>
            </c:numRef>
          </c:val>
          <c:extLst>
            <c:ext xmlns:c16="http://schemas.microsoft.com/office/drawing/2014/chart" uri="{C3380CC4-5D6E-409C-BE32-E72D297353CC}">
              <c16:uniqueId val="{00000002-894B-49C0-8988-7AE5DD89AC31}"/>
            </c:ext>
          </c:extLst>
        </c:ser>
        <c:ser>
          <c:idx val="3"/>
          <c:order val="3"/>
          <c:tx>
            <c:strRef>
              <c:f>D.7!$F$7</c:f>
              <c:strCache>
                <c:ptCount val="1"/>
                <c:pt idx="0">
                  <c:v>Ciencias Agrícolas</c:v>
                </c:pt>
              </c:strCache>
            </c:strRef>
          </c:tx>
          <c:invertIfNegative val="0"/>
          <c:cat>
            <c:strRef>
              <c:f>D.7!$B$8:$B$11</c:f>
              <c:strCache>
                <c:ptCount val="4"/>
                <c:pt idx="0">
                  <c:v>Estado</c:v>
                </c:pt>
                <c:pt idx="1">
                  <c:v>Ed. Superior</c:v>
                </c:pt>
                <c:pt idx="2">
                  <c:v>IPSFL</c:v>
                </c:pt>
                <c:pt idx="3">
                  <c:v>Empresas</c:v>
                </c:pt>
              </c:strCache>
            </c:strRef>
          </c:cat>
          <c:val>
            <c:numRef>
              <c:f>D.7!$F$8:$F$11</c:f>
              <c:numCache>
                <c:formatCode>#,##0</c:formatCode>
                <c:ptCount val="4"/>
                <c:pt idx="0">
                  <c:v>331.10500000000002</c:v>
                </c:pt>
                <c:pt idx="1">
                  <c:v>230.87010000000001</c:v>
                </c:pt>
                <c:pt idx="2">
                  <c:v>38.529800000000002</c:v>
                </c:pt>
                <c:pt idx="3">
                  <c:v>457.5908</c:v>
                </c:pt>
              </c:numCache>
            </c:numRef>
          </c:val>
          <c:extLst>
            <c:ext xmlns:c16="http://schemas.microsoft.com/office/drawing/2014/chart" uri="{C3380CC4-5D6E-409C-BE32-E72D297353CC}">
              <c16:uniqueId val="{00000003-894B-49C0-8988-7AE5DD89AC31}"/>
            </c:ext>
          </c:extLst>
        </c:ser>
        <c:ser>
          <c:idx val="4"/>
          <c:order val="4"/>
          <c:tx>
            <c:strRef>
              <c:f>D.7!$G$7</c:f>
              <c:strCache>
                <c:ptCount val="1"/>
                <c:pt idx="0">
                  <c:v>Ciencias Sociales</c:v>
                </c:pt>
              </c:strCache>
            </c:strRef>
          </c:tx>
          <c:invertIfNegative val="0"/>
          <c:cat>
            <c:strRef>
              <c:f>D.7!$B$8:$B$11</c:f>
              <c:strCache>
                <c:ptCount val="4"/>
                <c:pt idx="0">
                  <c:v>Estado</c:v>
                </c:pt>
                <c:pt idx="1">
                  <c:v>Ed. Superior</c:v>
                </c:pt>
                <c:pt idx="2">
                  <c:v>IPSFL</c:v>
                </c:pt>
                <c:pt idx="3">
                  <c:v>Empresas</c:v>
                </c:pt>
              </c:strCache>
            </c:strRef>
          </c:cat>
          <c:val>
            <c:numRef>
              <c:f>D.7!$G$8:$G$11</c:f>
              <c:numCache>
                <c:formatCode>#,##0</c:formatCode>
                <c:ptCount val="4"/>
                <c:pt idx="0">
                  <c:v>279.9511</c:v>
                </c:pt>
                <c:pt idx="1">
                  <c:v>699.24630000000002</c:v>
                </c:pt>
                <c:pt idx="2">
                  <c:v>122.85680000000001</c:v>
                </c:pt>
                <c:pt idx="3">
                  <c:v>23.0305</c:v>
                </c:pt>
              </c:numCache>
            </c:numRef>
          </c:val>
          <c:extLst>
            <c:ext xmlns:c16="http://schemas.microsoft.com/office/drawing/2014/chart" uri="{C3380CC4-5D6E-409C-BE32-E72D297353CC}">
              <c16:uniqueId val="{00000004-894B-49C0-8988-7AE5DD89AC31}"/>
            </c:ext>
          </c:extLst>
        </c:ser>
        <c:ser>
          <c:idx val="5"/>
          <c:order val="5"/>
          <c:tx>
            <c:strRef>
              <c:f>D.7!$H$7</c:f>
              <c:strCache>
                <c:ptCount val="1"/>
                <c:pt idx="0">
                  <c:v>Humanidades</c:v>
                </c:pt>
              </c:strCache>
            </c:strRef>
          </c:tx>
          <c:invertIfNegative val="0"/>
          <c:cat>
            <c:strRef>
              <c:f>D.7!$B$8:$B$11</c:f>
              <c:strCache>
                <c:ptCount val="4"/>
                <c:pt idx="0">
                  <c:v>Estado</c:v>
                </c:pt>
                <c:pt idx="1">
                  <c:v>Ed. Superior</c:v>
                </c:pt>
                <c:pt idx="2">
                  <c:v>IPSFL</c:v>
                </c:pt>
                <c:pt idx="3">
                  <c:v>Empresas</c:v>
                </c:pt>
              </c:strCache>
            </c:strRef>
          </c:cat>
          <c:val>
            <c:numRef>
              <c:f>D.7!$H$8:$H$11</c:f>
              <c:numCache>
                <c:formatCode>#,##0</c:formatCode>
                <c:ptCount val="4"/>
                <c:pt idx="0">
                  <c:v>8.2917000000000005</c:v>
                </c:pt>
                <c:pt idx="1">
                  <c:v>252.12309999999999</c:v>
                </c:pt>
                <c:pt idx="2">
                  <c:v>5</c:v>
                </c:pt>
                <c:pt idx="3">
                  <c:v>12.0053</c:v>
                </c:pt>
              </c:numCache>
            </c:numRef>
          </c:val>
          <c:extLst>
            <c:ext xmlns:c16="http://schemas.microsoft.com/office/drawing/2014/chart" uri="{C3380CC4-5D6E-409C-BE32-E72D297353CC}">
              <c16:uniqueId val="{00000005-894B-49C0-8988-7AE5DD89AC31}"/>
            </c:ext>
          </c:extLst>
        </c:ser>
        <c:dLbls>
          <c:showLegendKey val="0"/>
          <c:showVal val="0"/>
          <c:showCatName val="0"/>
          <c:showSerName val="0"/>
          <c:showPercent val="0"/>
          <c:showBubbleSize val="0"/>
        </c:dLbls>
        <c:gapWidth val="150"/>
        <c:axId val="275815584"/>
        <c:axId val="275816144"/>
      </c:barChart>
      <c:catAx>
        <c:axId val="275815584"/>
        <c:scaling>
          <c:orientation val="minMax"/>
        </c:scaling>
        <c:delete val="0"/>
        <c:axPos val="b"/>
        <c:numFmt formatCode="General" sourceLinked="0"/>
        <c:majorTickMark val="out"/>
        <c:minorTickMark val="none"/>
        <c:tickLblPos val="nextTo"/>
        <c:crossAx val="275816144"/>
        <c:crosses val="autoZero"/>
        <c:auto val="1"/>
        <c:lblAlgn val="ctr"/>
        <c:lblOffset val="100"/>
        <c:noMultiLvlLbl val="0"/>
      </c:catAx>
      <c:valAx>
        <c:axId val="275816144"/>
        <c:scaling>
          <c:orientation val="minMax"/>
        </c:scaling>
        <c:delete val="0"/>
        <c:axPos val="l"/>
        <c:majorGridlines>
          <c:spPr>
            <a:ln>
              <a:solidFill>
                <a:schemeClr val="bg1"/>
              </a:solidFill>
            </a:ln>
          </c:spPr>
        </c:majorGridlines>
        <c:numFmt formatCode="#,##0" sourceLinked="1"/>
        <c:majorTickMark val="out"/>
        <c:minorTickMark val="none"/>
        <c:tickLblPos val="nextTo"/>
        <c:crossAx val="275815584"/>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Según Ocupación </a:t>
            </a:r>
          </a:p>
          <a:p>
            <a:pPr>
              <a:defRPr sz="1600"/>
            </a:pPr>
            <a:r>
              <a:rPr lang="es-CL" sz="1600"/>
              <a:t>(Promedio Mensual Anual, 2015p)</a:t>
            </a:r>
          </a:p>
        </c:rich>
      </c:tx>
      <c:layout>
        <c:manualLayout>
          <c:xMode val="edge"/>
          <c:yMode val="edge"/>
          <c:x val="0.21320559930008748"/>
          <c:y val="2.7777777777777776E-2"/>
        </c:manualLayout>
      </c:layout>
      <c:overlay val="0"/>
    </c:title>
    <c:autoTitleDeleted val="0"/>
    <c:plotArea>
      <c:layout/>
      <c:barChart>
        <c:barDir val="bar"/>
        <c:grouping val="clustered"/>
        <c:varyColors val="0"/>
        <c:ser>
          <c:idx val="0"/>
          <c:order val="0"/>
          <c:tx>
            <c:strRef>
              <c:f>D.8!$B$27</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D.8!$C$27:$E$27</c:f>
              <c:numCache>
                <c:formatCode>0%</c:formatCode>
                <c:ptCount val="3"/>
                <c:pt idx="0">
                  <c:v>0.41888569169859879</c:v>
                </c:pt>
                <c:pt idx="1">
                  <c:v>0.42720283119165625</c:v>
                </c:pt>
                <c:pt idx="2">
                  <c:v>0.4548316034032383</c:v>
                </c:pt>
              </c:numCache>
            </c:numRef>
          </c:val>
          <c:extLst>
            <c:ext xmlns:c16="http://schemas.microsoft.com/office/drawing/2014/chart" uri="{C3380CC4-5D6E-409C-BE32-E72D297353CC}">
              <c16:uniqueId val="{00000000-FDD7-459C-B6D8-0DDDA6BB69E8}"/>
            </c:ext>
          </c:extLst>
        </c:ser>
        <c:ser>
          <c:idx val="1"/>
          <c:order val="1"/>
          <c:tx>
            <c:strRef>
              <c:f>D.8!$B$28</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D.8!$C$28:$E$28</c:f>
              <c:numCache>
                <c:formatCode>0%</c:formatCode>
                <c:ptCount val="3"/>
                <c:pt idx="0">
                  <c:v>0.33403250281622637</c:v>
                </c:pt>
                <c:pt idx="1">
                  <c:v>0.50334702227396821</c:v>
                </c:pt>
                <c:pt idx="2">
                  <c:v>0.61507363058629272</c:v>
                </c:pt>
              </c:numCache>
            </c:numRef>
          </c:val>
          <c:extLst>
            <c:ext xmlns:c16="http://schemas.microsoft.com/office/drawing/2014/chart" uri="{C3380CC4-5D6E-409C-BE32-E72D297353CC}">
              <c16:uniqueId val="{00000001-FDD7-459C-B6D8-0DDDA6BB69E8}"/>
            </c:ext>
          </c:extLst>
        </c:ser>
        <c:ser>
          <c:idx val="2"/>
          <c:order val="2"/>
          <c:tx>
            <c:strRef>
              <c:f>D.8!$B$29</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D.8!$C$29:$E$29</c:f>
              <c:numCache>
                <c:formatCode>0%</c:formatCode>
                <c:ptCount val="3"/>
                <c:pt idx="0">
                  <c:v>0.38210190864905119</c:v>
                </c:pt>
                <c:pt idx="1">
                  <c:v>0.51961797804557297</c:v>
                </c:pt>
                <c:pt idx="2">
                  <c:v>0.73325911816862999</c:v>
                </c:pt>
              </c:numCache>
            </c:numRef>
          </c:val>
          <c:extLst>
            <c:ext xmlns:c16="http://schemas.microsoft.com/office/drawing/2014/chart" uri="{C3380CC4-5D6E-409C-BE32-E72D297353CC}">
              <c16:uniqueId val="{00000002-FDD7-459C-B6D8-0DDDA6BB69E8}"/>
            </c:ext>
          </c:extLst>
        </c:ser>
        <c:ser>
          <c:idx val="3"/>
          <c:order val="3"/>
          <c:tx>
            <c:strRef>
              <c:f>D.8!$B$30</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D.8!$C$30:$E$30</c:f>
              <c:numCache>
                <c:formatCode>0%</c:formatCode>
                <c:ptCount val="3"/>
                <c:pt idx="0">
                  <c:v>0.26298269134581009</c:v>
                </c:pt>
                <c:pt idx="1">
                  <c:v>0.35482796319575211</c:v>
                </c:pt>
                <c:pt idx="2">
                  <c:v>0.35979774883379634</c:v>
                </c:pt>
              </c:numCache>
            </c:numRef>
          </c:val>
          <c:extLst>
            <c:ext xmlns:c16="http://schemas.microsoft.com/office/drawing/2014/chart" uri="{C3380CC4-5D6E-409C-BE32-E72D297353CC}">
              <c16:uniqueId val="{00000003-FDD7-459C-B6D8-0DDDA6BB69E8}"/>
            </c:ext>
          </c:extLst>
        </c:ser>
        <c:dLbls>
          <c:dLblPos val="outEnd"/>
          <c:showLegendKey val="0"/>
          <c:showVal val="1"/>
          <c:showCatName val="0"/>
          <c:showSerName val="0"/>
          <c:showPercent val="0"/>
          <c:showBubbleSize val="0"/>
        </c:dLbls>
        <c:gapWidth val="150"/>
        <c:axId val="276786848"/>
        <c:axId val="276787408"/>
      </c:barChart>
      <c:catAx>
        <c:axId val="276786848"/>
        <c:scaling>
          <c:orientation val="minMax"/>
        </c:scaling>
        <c:delete val="0"/>
        <c:axPos val="l"/>
        <c:numFmt formatCode="General" sourceLinked="0"/>
        <c:majorTickMark val="out"/>
        <c:minorTickMark val="none"/>
        <c:tickLblPos val="nextTo"/>
        <c:crossAx val="276787408"/>
        <c:crosses val="autoZero"/>
        <c:auto val="1"/>
        <c:lblAlgn val="ctr"/>
        <c:lblOffset val="100"/>
        <c:noMultiLvlLbl val="0"/>
      </c:catAx>
      <c:valAx>
        <c:axId val="276787408"/>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7678684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Según Ocupación </a:t>
            </a:r>
          </a:p>
          <a:p>
            <a:pPr>
              <a:defRPr sz="1600"/>
            </a:pPr>
            <a:r>
              <a:rPr lang="es-CL" sz="1600"/>
              <a:t>(JCE, 2014p)</a:t>
            </a:r>
          </a:p>
        </c:rich>
      </c:tx>
      <c:layout>
        <c:manualLayout>
          <c:xMode val="edge"/>
          <c:yMode val="edge"/>
          <c:x val="0.21320559930008748"/>
          <c:y val="2.7777777777777776E-2"/>
        </c:manualLayout>
      </c:layout>
      <c:overlay val="0"/>
    </c:title>
    <c:autoTitleDeleted val="0"/>
    <c:plotArea>
      <c:layout/>
      <c:barChart>
        <c:barDir val="bar"/>
        <c:grouping val="clustered"/>
        <c:varyColors val="0"/>
        <c:ser>
          <c:idx val="0"/>
          <c:order val="0"/>
          <c:tx>
            <c:strRef>
              <c:f>D.8!$B$37</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D.8!$C$37:$E$37</c:f>
              <c:numCache>
                <c:formatCode>0%</c:formatCode>
                <c:ptCount val="3"/>
                <c:pt idx="0">
                  <c:v>0.41638151065037582</c:v>
                </c:pt>
                <c:pt idx="1">
                  <c:v>0.40426329597887833</c:v>
                </c:pt>
                <c:pt idx="2">
                  <c:v>0.44983930076035206</c:v>
                </c:pt>
              </c:numCache>
            </c:numRef>
          </c:val>
          <c:extLst>
            <c:ext xmlns:c16="http://schemas.microsoft.com/office/drawing/2014/chart" uri="{C3380CC4-5D6E-409C-BE32-E72D297353CC}">
              <c16:uniqueId val="{00000000-3F81-4257-87CB-1A20B6FE8347}"/>
            </c:ext>
          </c:extLst>
        </c:ser>
        <c:ser>
          <c:idx val="1"/>
          <c:order val="1"/>
          <c:tx>
            <c:strRef>
              <c:f>D.8!$B$38</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D.8!$C$38:$E$38</c:f>
              <c:numCache>
                <c:formatCode>0%</c:formatCode>
                <c:ptCount val="3"/>
                <c:pt idx="0">
                  <c:v>0.33205015027351409</c:v>
                </c:pt>
                <c:pt idx="1">
                  <c:v>0.49723910292778695</c:v>
                </c:pt>
                <c:pt idx="2">
                  <c:v>0.5992633385793239</c:v>
                </c:pt>
              </c:numCache>
            </c:numRef>
          </c:val>
          <c:extLst>
            <c:ext xmlns:c16="http://schemas.microsoft.com/office/drawing/2014/chart" uri="{C3380CC4-5D6E-409C-BE32-E72D297353CC}">
              <c16:uniqueId val="{00000001-3F81-4257-87CB-1A20B6FE8347}"/>
            </c:ext>
          </c:extLst>
        </c:ser>
        <c:ser>
          <c:idx val="2"/>
          <c:order val="2"/>
          <c:tx>
            <c:strRef>
              <c:f>D.8!$B$39</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D.8!$C$39:$E$39</c:f>
              <c:numCache>
                <c:formatCode>0%</c:formatCode>
                <c:ptCount val="3"/>
                <c:pt idx="0">
                  <c:v>0.37221547691493195</c:v>
                </c:pt>
                <c:pt idx="1">
                  <c:v>0.51101080376576002</c:v>
                </c:pt>
                <c:pt idx="2">
                  <c:v>0.40824846423133848</c:v>
                </c:pt>
              </c:numCache>
            </c:numRef>
          </c:val>
          <c:extLst>
            <c:ext xmlns:c16="http://schemas.microsoft.com/office/drawing/2014/chart" uri="{C3380CC4-5D6E-409C-BE32-E72D297353CC}">
              <c16:uniqueId val="{00000002-3F81-4257-87CB-1A20B6FE8347}"/>
            </c:ext>
          </c:extLst>
        </c:ser>
        <c:ser>
          <c:idx val="3"/>
          <c:order val="3"/>
          <c:tx>
            <c:strRef>
              <c:f>D.8!$B$40</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D.8!$C$40:$E$40</c:f>
              <c:numCache>
                <c:formatCode>0%</c:formatCode>
                <c:ptCount val="3"/>
                <c:pt idx="0">
                  <c:v>0.27190975029508629</c:v>
                </c:pt>
                <c:pt idx="1">
                  <c:v>0.35720057661462246</c:v>
                </c:pt>
                <c:pt idx="2">
                  <c:v>0.35398189199113733</c:v>
                </c:pt>
              </c:numCache>
            </c:numRef>
          </c:val>
          <c:extLst>
            <c:ext xmlns:c16="http://schemas.microsoft.com/office/drawing/2014/chart" uri="{C3380CC4-5D6E-409C-BE32-E72D297353CC}">
              <c16:uniqueId val="{00000003-3F81-4257-87CB-1A20B6FE8347}"/>
            </c:ext>
          </c:extLst>
        </c:ser>
        <c:dLbls>
          <c:dLblPos val="outEnd"/>
          <c:showLegendKey val="0"/>
          <c:showVal val="1"/>
          <c:showCatName val="0"/>
          <c:showSerName val="0"/>
          <c:showPercent val="0"/>
          <c:showBubbleSize val="0"/>
        </c:dLbls>
        <c:gapWidth val="150"/>
        <c:axId val="276791888"/>
        <c:axId val="276792448"/>
      </c:barChart>
      <c:catAx>
        <c:axId val="276791888"/>
        <c:scaling>
          <c:orientation val="minMax"/>
        </c:scaling>
        <c:delete val="0"/>
        <c:axPos val="l"/>
        <c:numFmt formatCode="General" sourceLinked="0"/>
        <c:majorTickMark val="out"/>
        <c:minorTickMark val="none"/>
        <c:tickLblPos val="nextTo"/>
        <c:crossAx val="276792448"/>
        <c:crosses val="autoZero"/>
        <c:auto val="1"/>
        <c:lblAlgn val="ctr"/>
        <c:lblOffset val="100"/>
        <c:noMultiLvlLbl val="0"/>
      </c:catAx>
      <c:valAx>
        <c:axId val="276792448"/>
        <c:scaling>
          <c:orientation val="minMax"/>
        </c:scaling>
        <c:delete val="0"/>
        <c:axPos val="b"/>
        <c:majorGridlines>
          <c:spPr>
            <a:ln>
              <a:solidFill>
                <a:schemeClr val="bg1"/>
              </a:solidFill>
            </a:ln>
          </c:spPr>
        </c:majorGridlines>
        <c:numFmt formatCode="0%" sourceLinked="1"/>
        <c:majorTickMark val="out"/>
        <c:minorTickMark val="none"/>
        <c:tickLblPos val="nextTo"/>
        <c:crossAx val="27679188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Porcentaje Mujeres Según Nivel de Titulación Formal (Promedio Mensual Anual, 2014)</a:t>
            </a:r>
          </a:p>
        </c:rich>
      </c:tx>
      <c:overlay val="0"/>
    </c:title>
    <c:autoTitleDeleted val="0"/>
    <c:plotArea>
      <c:layout/>
      <c:barChart>
        <c:barDir val="bar"/>
        <c:grouping val="clustered"/>
        <c:varyColors val="0"/>
        <c:ser>
          <c:idx val="0"/>
          <c:order val="0"/>
          <c:tx>
            <c:strRef>
              <c:f>D.9!$B$25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D.9!$C$25:$G$25</c:f>
              <c:numCache>
                <c:formatCode>0%</c:formatCode>
                <c:ptCount val="5"/>
                <c:pt idx="0">
                  <c:v>0.29964678081750673</c:v>
                </c:pt>
                <c:pt idx="1">
                  <c:v>0.47448141109184</c:v>
                </c:pt>
                <c:pt idx="2">
                  <c:v>0.45825231594468235</c:v>
                </c:pt>
                <c:pt idx="3">
                  <c:v>0.4830086819179723</c:v>
                </c:pt>
                <c:pt idx="4">
                  <c:v>0.34120523604096559</c:v>
                </c:pt>
              </c:numCache>
            </c:numRef>
          </c:val>
          <c:extLst>
            <c:ext xmlns:c16="http://schemas.microsoft.com/office/drawing/2014/chart" uri="{C3380CC4-5D6E-409C-BE32-E72D297353CC}">
              <c16:uniqueId val="{00000000-051B-4397-AB3F-2066E6A07EFF}"/>
            </c:ext>
          </c:extLst>
        </c:ser>
        <c:ser>
          <c:idx val="1"/>
          <c:order val="1"/>
          <c:tx>
            <c:strRef>
              <c:f>D.9!$B$26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D.9!$C$26:$G$26</c:f>
              <c:numCache>
                <c:formatCode>0%</c:formatCode>
                <c:ptCount val="5"/>
                <c:pt idx="0">
                  <c:v>0.29653005502747964</c:v>
                </c:pt>
                <c:pt idx="1">
                  <c:v>0.42116137986879026</c:v>
                </c:pt>
                <c:pt idx="2">
                  <c:v>0.4916214647788848</c:v>
                </c:pt>
                <c:pt idx="3">
                  <c:v>0.58388423579742177</c:v>
                </c:pt>
                <c:pt idx="4">
                  <c:v>0.54829301350749482</c:v>
                </c:pt>
              </c:numCache>
            </c:numRef>
          </c:val>
          <c:extLst>
            <c:ext xmlns:c16="http://schemas.microsoft.com/office/drawing/2014/chart" uri="{C3380CC4-5D6E-409C-BE32-E72D297353CC}">
              <c16:uniqueId val="{00000001-051B-4397-AB3F-2066E6A07EFF}"/>
            </c:ext>
          </c:extLst>
        </c:ser>
        <c:ser>
          <c:idx val="2"/>
          <c:order val="2"/>
          <c:tx>
            <c:strRef>
              <c:f>D.9!$B$27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D.9!$C$27:$G$27</c:f>
              <c:numCache>
                <c:formatCode>0%</c:formatCode>
                <c:ptCount val="5"/>
                <c:pt idx="0">
                  <c:v>0.31558576135644822</c:v>
                </c:pt>
                <c:pt idx="1">
                  <c:v>0.43393231401824389</c:v>
                </c:pt>
                <c:pt idx="2">
                  <c:v>0.4662140330888756</c:v>
                </c:pt>
                <c:pt idx="3">
                  <c:v>0.73779863862376138</c:v>
                </c:pt>
                <c:pt idx="4">
                  <c:v>0.48176683839088064</c:v>
                </c:pt>
              </c:numCache>
            </c:numRef>
          </c:val>
          <c:extLst>
            <c:ext xmlns:c16="http://schemas.microsoft.com/office/drawing/2014/chart" uri="{C3380CC4-5D6E-409C-BE32-E72D297353CC}">
              <c16:uniqueId val="{00000002-051B-4397-AB3F-2066E6A07EFF}"/>
            </c:ext>
          </c:extLst>
        </c:ser>
        <c:ser>
          <c:idx val="3"/>
          <c:order val="3"/>
          <c:tx>
            <c:strRef>
              <c:f>D.9!$B$28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D.9!$C$28:$G$28</c:f>
              <c:numCache>
                <c:formatCode>0%</c:formatCode>
                <c:ptCount val="5"/>
                <c:pt idx="0">
                  <c:v>0.26845477419773323</c:v>
                </c:pt>
                <c:pt idx="1">
                  <c:v>0.19843913460676804</c:v>
                </c:pt>
                <c:pt idx="2">
                  <c:v>0.32166197973431587</c:v>
                </c:pt>
                <c:pt idx="3">
                  <c:v>0.32915459171894068</c:v>
                </c:pt>
                <c:pt idx="4">
                  <c:v>0.30620245007144214</c:v>
                </c:pt>
              </c:numCache>
            </c:numRef>
          </c:val>
          <c:extLst>
            <c:ext xmlns:c16="http://schemas.microsoft.com/office/drawing/2014/chart" uri="{C3380CC4-5D6E-409C-BE32-E72D297353CC}">
              <c16:uniqueId val="{00000003-051B-4397-AB3F-2066E6A07EFF}"/>
            </c:ext>
          </c:extLst>
        </c:ser>
        <c:dLbls>
          <c:dLblPos val="outEnd"/>
          <c:showLegendKey val="0"/>
          <c:showVal val="1"/>
          <c:showCatName val="0"/>
          <c:showSerName val="0"/>
          <c:showPercent val="0"/>
          <c:showBubbleSize val="0"/>
        </c:dLbls>
        <c:gapWidth val="150"/>
        <c:axId val="276796928"/>
        <c:axId val="276797488"/>
      </c:barChart>
      <c:catAx>
        <c:axId val="276796928"/>
        <c:scaling>
          <c:orientation val="minMax"/>
        </c:scaling>
        <c:delete val="0"/>
        <c:axPos val="l"/>
        <c:numFmt formatCode="General" sourceLinked="0"/>
        <c:majorTickMark val="out"/>
        <c:minorTickMark val="none"/>
        <c:tickLblPos val="nextTo"/>
        <c:crossAx val="276797488"/>
        <c:crosses val="autoZero"/>
        <c:auto val="1"/>
        <c:lblAlgn val="ctr"/>
        <c:lblOffset val="100"/>
        <c:noMultiLvlLbl val="0"/>
      </c:catAx>
      <c:valAx>
        <c:axId val="276797488"/>
        <c:scaling>
          <c:orientation val="minMax"/>
        </c:scaling>
        <c:delete val="0"/>
        <c:axPos val="b"/>
        <c:majorGridlines>
          <c:spPr>
            <a:ln>
              <a:solidFill>
                <a:schemeClr val="bg1"/>
              </a:solidFill>
            </a:ln>
          </c:spPr>
        </c:majorGridlines>
        <c:numFmt formatCode="0%" sourceLinked="1"/>
        <c:majorTickMark val="out"/>
        <c:minorTickMark val="none"/>
        <c:tickLblPos val="nextTo"/>
        <c:crossAx val="27679692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Porcentaje Mujeres Según Nivel de Titulación Formal </a:t>
            </a:r>
          </a:p>
          <a:p>
            <a:pPr>
              <a:defRPr sz="1600"/>
            </a:pPr>
            <a:r>
              <a:rPr lang="en-US" sz="1600"/>
              <a:t>(JCE 2014)</a:t>
            </a:r>
          </a:p>
        </c:rich>
      </c:tx>
      <c:overlay val="0"/>
    </c:title>
    <c:autoTitleDeleted val="0"/>
    <c:plotArea>
      <c:layout/>
      <c:barChart>
        <c:barDir val="bar"/>
        <c:grouping val="clustered"/>
        <c:varyColors val="0"/>
        <c:ser>
          <c:idx val="0"/>
          <c:order val="0"/>
          <c:tx>
            <c:strRef>
              <c:f>D.9!$B$33</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D.9!$C$33:$G$33</c:f>
              <c:numCache>
                <c:formatCode>0%</c:formatCode>
                <c:ptCount val="5"/>
                <c:pt idx="0">
                  <c:v>0.29020398138965781</c:v>
                </c:pt>
                <c:pt idx="1">
                  <c:v>0.45714861025951736</c:v>
                </c:pt>
                <c:pt idx="2">
                  <c:v>0.46432034024908914</c:v>
                </c:pt>
                <c:pt idx="3">
                  <c:v>0.52081005824760229</c:v>
                </c:pt>
                <c:pt idx="4">
                  <c:v>0.31632810216891077</c:v>
                </c:pt>
              </c:numCache>
            </c:numRef>
          </c:val>
          <c:extLst>
            <c:ext xmlns:c16="http://schemas.microsoft.com/office/drawing/2014/chart" uri="{C3380CC4-5D6E-409C-BE32-E72D297353CC}">
              <c16:uniqueId val="{00000000-2A13-4BA6-B869-1089423D0ACC}"/>
            </c:ext>
          </c:extLst>
        </c:ser>
        <c:ser>
          <c:idx val="1"/>
          <c:order val="1"/>
          <c:tx>
            <c:strRef>
              <c:f>D.9!$B$34</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D.9!$C$34:$G$34</c:f>
              <c:numCache>
                <c:formatCode>0%</c:formatCode>
                <c:ptCount val="5"/>
                <c:pt idx="0">
                  <c:v>0.29962022333035782</c:v>
                </c:pt>
                <c:pt idx="1">
                  <c:v>0.3946680370545676</c:v>
                </c:pt>
                <c:pt idx="2">
                  <c:v>0.49070819488370232</c:v>
                </c:pt>
                <c:pt idx="3">
                  <c:v>0.53132862507903977</c:v>
                </c:pt>
                <c:pt idx="4">
                  <c:v>0.54843622237816114</c:v>
                </c:pt>
              </c:numCache>
            </c:numRef>
          </c:val>
          <c:extLst>
            <c:ext xmlns:c16="http://schemas.microsoft.com/office/drawing/2014/chart" uri="{C3380CC4-5D6E-409C-BE32-E72D297353CC}">
              <c16:uniqueId val="{00000001-2A13-4BA6-B869-1089423D0ACC}"/>
            </c:ext>
          </c:extLst>
        </c:ser>
        <c:ser>
          <c:idx val="2"/>
          <c:order val="2"/>
          <c:tx>
            <c:strRef>
              <c:f>D.9!$B$35</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D.9!$C$35:$G$35</c:f>
              <c:numCache>
                <c:formatCode>0%</c:formatCode>
                <c:ptCount val="5"/>
                <c:pt idx="0">
                  <c:v>0.31271234697787254</c:v>
                </c:pt>
                <c:pt idx="1">
                  <c:v>0.4290337441039706</c:v>
                </c:pt>
                <c:pt idx="2">
                  <c:v>0.44820130538790315</c:v>
                </c:pt>
                <c:pt idx="3">
                  <c:v>0.45517812967637405</c:v>
                </c:pt>
                <c:pt idx="4">
                  <c:v>0.37581045681067837</c:v>
                </c:pt>
              </c:numCache>
            </c:numRef>
          </c:val>
          <c:extLst>
            <c:ext xmlns:c16="http://schemas.microsoft.com/office/drawing/2014/chart" uri="{C3380CC4-5D6E-409C-BE32-E72D297353CC}">
              <c16:uniqueId val="{00000002-2A13-4BA6-B869-1089423D0ACC}"/>
            </c:ext>
          </c:extLst>
        </c:ser>
        <c:ser>
          <c:idx val="3"/>
          <c:order val="3"/>
          <c:tx>
            <c:strRef>
              <c:f>D.9!$B$36</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D.9!$C$36:$G$36</c:f>
              <c:numCache>
                <c:formatCode>0%</c:formatCode>
                <c:ptCount val="5"/>
                <c:pt idx="0">
                  <c:v>0.3028389881519678</c:v>
                </c:pt>
                <c:pt idx="1">
                  <c:v>0.2250894809334727</c:v>
                </c:pt>
                <c:pt idx="2">
                  <c:v>0.32437274132093119</c:v>
                </c:pt>
                <c:pt idx="3">
                  <c:v>0.33211782223530895</c:v>
                </c:pt>
                <c:pt idx="4">
                  <c:v>0.29969979573676225</c:v>
                </c:pt>
              </c:numCache>
            </c:numRef>
          </c:val>
          <c:extLst>
            <c:ext xmlns:c16="http://schemas.microsoft.com/office/drawing/2014/chart" uri="{C3380CC4-5D6E-409C-BE32-E72D297353CC}">
              <c16:uniqueId val="{00000003-2A13-4BA6-B869-1089423D0ACC}"/>
            </c:ext>
          </c:extLst>
        </c:ser>
        <c:dLbls>
          <c:dLblPos val="outEnd"/>
          <c:showLegendKey val="0"/>
          <c:showVal val="1"/>
          <c:showCatName val="0"/>
          <c:showSerName val="0"/>
          <c:showPercent val="0"/>
          <c:showBubbleSize val="0"/>
        </c:dLbls>
        <c:gapWidth val="150"/>
        <c:axId val="278160528"/>
        <c:axId val="278161088"/>
      </c:barChart>
      <c:catAx>
        <c:axId val="278160528"/>
        <c:scaling>
          <c:orientation val="minMax"/>
        </c:scaling>
        <c:delete val="0"/>
        <c:axPos val="l"/>
        <c:numFmt formatCode="General" sourceLinked="0"/>
        <c:majorTickMark val="out"/>
        <c:minorTickMark val="none"/>
        <c:tickLblPos val="nextTo"/>
        <c:crossAx val="278161088"/>
        <c:crosses val="autoZero"/>
        <c:auto val="1"/>
        <c:lblAlgn val="ctr"/>
        <c:lblOffset val="100"/>
        <c:noMultiLvlLbl val="0"/>
      </c:catAx>
      <c:valAx>
        <c:axId val="278161088"/>
        <c:scaling>
          <c:orientation val="minMax"/>
        </c:scaling>
        <c:delete val="0"/>
        <c:axPos val="b"/>
        <c:majorGridlines>
          <c:spPr>
            <a:ln>
              <a:solidFill>
                <a:schemeClr val="bg1"/>
              </a:solidFill>
            </a:ln>
          </c:spPr>
        </c:majorGridlines>
        <c:numFmt formatCode="0%" sourceLinked="1"/>
        <c:majorTickMark val="out"/>
        <c:minorTickMark val="none"/>
        <c:tickLblPos val="nextTo"/>
        <c:crossAx val="27816052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n-US" sz="1600"/>
              <a:t>Investigadores I+D por Cada Mil Trabajadores (Último año disponible)</a:t>
            </a:r>
          </a:p>
          <a:p>
            <a:pPr>
              <a:defRPr sz="1600"/>
            </a:pPr>
            <a:endParaRPr lang="en-US" sz="1600"/>
          </a:p>
          <a:p>
            <a:pPr>
              <a:defRPr sz="1600"/>
            </a:pPr>
            <a:endParaRPr lang="en-US" sz="1600"/>
          </a:p>
          <a:p>
            <a:pPr>
              <a:defRPr sz="1600"/>
            </a:pPr>
            <a:endParaRPr lang="en-US" sz="1600"/>
          </a:p>
        </c:rich>
      </c:tx>
      <c:layout>
        <c:manualLayout>
          <c:xMode val="edge"/>
          <c:yMode val="edge"/>
          <c:x val="0.22562533246818539"/>
          <c:y val="1.4583330941054636E-2"/>
        </c:manualLayout>
      </c:layout>
      <c:overlay val="0"/>
    </c:title>
    <c:autoTitleDeleted val="0"/>
    <c:plotArea>
      <c:layout>
        <c:manualLayout>
          <c:layoutTarget val="inner"/>
          <c:xMode val="edge"/>
          <c:yMode val="edge"/>
          <c:x val="0.15328037997790792"/>
          <c:y val="9.4433395142654739E-2"/>
          <c:w val="0.82046734690708034"/>
          <c:h val="0.8669117672388833"/>
        </c:manualLayout>
      </c:layout>
      <c:barChart>
        <c:barDir val="bar"/>
        <c:grouping val="clustered"/>
        <c:varyColors val="0"/>
        <c:ser>
          <c:idx val="0"/>
          <c:order val="0"/>
          <c:invertIfNegative val="0"/>
          <c:dPt>
            <c:idx val="0"/>
            <c:invertIfNegative val="0"/>
            <c:bubble3D val="0"/>
            <c:spPr>
              <a:solidFill>
                <a:schemeClr val="accent1"/>
              </a:solidFill>
            </c:spPr>
            <c:extLst>
              <c:ext xmlns:c16="http://schemas.microsoft.com/office/drawing/2014/chart" uri="{C3380CC4-5D6E-409C-BE32-E72D297353CC}">
                <c16:uniqueId val="{00000001-C9BA-4937-920B-F8B8408B783D}"/>
              </c:ext>
            </c:extLst>
          </c:dPt>
          <c:dPt>
            <c:idx val="1"/>
            <c:invertIfNegative val="0"/>
            <c:bubble3D val="0"/>
            <c:spPr>
              <a:solidFill>
                <a:schemeClr val="accent6"/>
              </a:solidFill>
            </c:spPr>
            <c:extLst>
              <c:ext xmlns:c16="http://schemas.microsoft.com/office/drawing/2014/chart" uri="{C3380CC4-5D6E-409C-BE32-E72D297353CC}">
                <c16:uniqueId val="{00000003-C9BA-4937-920B-F8B8408B783D}"/>
              </c:ext>
            </c:extLst>
          </c:dPt>
          <c:dPt>
            <c:idx val="2"/>
            <c:invertIfNegative val="0"/>
            <c:bubble3D val="0"/>
            <c:extLst>
              <c:ext xmlns:c16="http://schemas.microsoft.com/office/drawing/2014/chart" uri="{C3380CC4-5D6E-409C-BE32-E72D297353CC}">
                <c16:uniqueId val="{00000004-C9BA-4937-920B-F8B8408B783D}"/>
              </c:ext>
            </c:extLst>
          </c:dPt>
          <c:dPt>
            <c:idx val="3"/>
            <c:invertIfNegative val="0"/>
            <c:bubble3D val="0"/>
            <c:extLst>
              <c:ext xmlns:c16="http://schemas.microsoft.com/office/drawing/2014/chart" uri="{C3380CC4-5D6E-409C-BE32-E72D297353CC}">
                <c16:uniqueId val="{00000005-C9BA-4937-920B-F8B8408B783D}"/>
              </c:ext>
            </c:extLst>
          </c:dPt>
          <c:dPt>
            <c:idx val="4"/>
            <c:invertIfNegative val="0"/>
            <c:bubble3D val="0"/>
            <c:extLst>
              <c:ext xmlns:c16="http://schemas.microsoft.com/office/drawing/2014/chart" uri="{C3380CC4-5D6E-409C-BE32-E72D297353CC}">
                <c16:uniqueId val="{00000006-C9BA-4937-920B-F8B8408B783D}"/>
              </c:ext>
            </c:extLst>
          </c:dPt>
          <c:dPt>
            <c:idx val="5"/>
            <c:invertIfNegative val="0"/>
            <c:bubble3D val="0"/>
            <c:extLst>
              <c:ext xmlns:c16="http://schemas.microsoft.com/office/drawing/2014/chart" uri="{C3380CC4-5D6E-409C-BE32-E72D297353CC}">
                <c16:uniqueId val="{00000007-C9BA-4937-920B-F8B8408B783D}"/>
              </c:ext>
            </c:extLst>
          </c:dPt>
          <c:dPt>
            <c:idx val="6"/>
            <c:invertIfNegative val="0"/>
            <c:bubble3D val="0"/>
            <c:extLst>
              <c:ext xmlns:c16="http://schemas.microsoft.com/office/drawing/2014/chart" uri="{C3380CC4-5D6E-409C-BE32-E72D297353CC}">
                <c16:uniqueId val="{00000008-C9BA-4937-920B-F8B8408B783D}"/>
              </c:ext>
            </c:extLst>
          </c:dPt>
          <c:dPt>
            <c:idx val="7"/>
            <c:invertIfNegative val="0"/>
            <c:bubble3D val="0"/>
            <c:extLst>
              <c:ext xmlns:c16="http://schemas.microsoft.com/office/drawing/2014/chart" uri="{C3380CC4-5D6E-409C-BE32-E72D297353CC}">
                <c16:uniqueId val="{00000009-C9BA-4937-920B-F8B8408B783D}"/>
              </c:ext>
            </c:extLst>
          </c:dPt>
          <c:dPt>
            <c:idx val="8"/>
            <c:invertIfNegative val="0"/>
            <c:bubble3D val="0"/>
            <c:extLst>
              <c:ext xmlns:c16="http://schemas.microsoft.com/office/drawing/2014/chart" uri="{C3380CC4-5D6E-409C-BE32-E72D297353CC}">
                <c16:uniqueId val="{0000000A-C9BA-4937-920B-F8B8408B783D}"/>
              </c:ext>
            </c:extLst>
          </c:dPt>
          <c:dPt>
            <c:idx val="9"/>
            <c:invertIfNegative val="0"/>
            <c:bubble3D val="0"/>
            <c:extLst>
              <c:ext xmlns:c16="http://schemas.microsoft.com/office/drawing/2014/chart" uri="{C3380CC4-5D6E-409C-BE32-E72D297353CC}">
                <c16:uniqueId val="{0000000B-C9BA-4937-920B-F8B8408B783D}"/>
              </c:ext>
            </c:extLst>
          </c:dPt>
          <c:dPt>
            <c:idx val="10"/>
            <c:invertIfNegative val="0"/>
            <c:bubble3D val="0"/>
            <c:extLst>
              <c:ext xmlns:c16="http://schemas.microsoft.com/office/drawing/2014/chart" uri="{C3380CC4-5D6E-409C-BE32-E72D297353CC}">
                <c16:uniqueId val="{0000000C-C9BA-4937-920B-F8B8408B783D}"/>
              </c:ext>
            </c:extLst>
          </c:dPt>
          <c:dPt>
            <c:idx val="11"/>
            <c:invertIfNegative val="0"/>
            <c:bubble3D val="0"/>
            <c:extLst>
              <c:ext xmlns:c16="http://schemas.microsoft.com/office/drawing/2014/chart" uri="{C3380CC4-5D6E-409C-BE32-E72D297353CC}">
                <c16:uniqueId val="{0000000D-C9BA-4937-920B-F8B8408B783D}"/>
              </c:ext>
            </c:extLst>
          </c:dPt>
          <c:dPt>
            <c:idx val="12"/>
            <c:invertIfNegative val="0"/>
            <c:bubble3D val="0"/>
            <c:extLst>
              <c:ext xmlns:c16="http://schemas.microsoft.com/office/drawing/2014/chart" uri="{C3380CC4-5D6E-409C-BE32-E72D297353CC}">
                <c16:uniqueId val="{0000000E-C9BA-4937-920B-F8B8408B783D}"/>
              </c:ext>
            </c:extLst>
          </c:dPt>
          <c:dPt>
            <c:idx val="13"/>
            <c:invertIfNegative val="0"/>
            <c:bubble3D val="0"/>
            <c:spPr>
              <a:solidFill>
                <a:schemeClr val="accent1"/>
              </a:solidFill>
            </c:spPr>
            <c:extLst>
              <c:ext xmlns:c16="http://schemas.microsoft.com/office/drawing/2014/chart" uri="{C3380CC4-5D6E-409C-BE32-E72D297353CC}">
                <c16:uniqueId val="{00000010-C9BA-4937-920B-F8B8408B783D}"/>
              </c:ext>
            </c:extLst>
          </c:dPt>
          <c:dPt>
            <c:idx val="14"/>
            <c:invertIfNegative val="0"/>
            <c:bubble3D val="0"/>
            <c:spPr>
              <a:solidFill>
                <a:schemeClr val="accent6"/>
              </a:solidFill>
            </c:spPr>
            <c:extLst>
              <c:ext xmlns:c16="http://schemas.microsoft.com/office/drawing/2014/chart" uri="{C3380CC4-5D6E-409C-BE32-E72D297353CC}">
                <c16:uniqueId val="{00000011-C9BA-4937-920B-F8B8408B783D}"/>
              </c:ext>
            </c:extLst>
          </c:dPt>
          <c:dPt>
            <c:idx val="15"/>
            <c:invertIfNegative val="0"/>
            <c:bubble3D val="0"/>
            <c:extLst>
              <c:ext xmlns:c16="http://schemas.microsoft.com/office/drawing/2014/chart" uri="{C3380CC4-5D6E-409C-BE32-E72D297353CC}">
                <c16:uniqueId val="{00000012-C9BA-4937-920B-F8B8408B783D}"/>
              </c:ext>
            </c:extLst>
          </c:dPt>
          <c:dPt>
            <c:idx val="16"/>
            <c:invertIfNegative val="0"/>
            <c:bubble3D val="0"/>
            <c:extLst>
              <c:ext xmlns:c16="http://schemas.microsoft.com/office/drawing/2014/chart" uri="{C3380CC4-5D6E-409C-BE32-E72D297353CC}">
                <c16:uniqueId val="{00000013-C9BA-4937-920B-F8B8408B783D}"/>
              </c:ext>
            </c:extLst>
          </c:dPt>
          <c:dPt>
            <c:idx val="17"/>
            <c:invertIfNegative val="0"/>
            <c:bubble3D val="0"/>
            <c:extLst>
              <c:ext xmlns:c16="http://schemas.microsoft.com/office/drawing/2014/chart" uri="{C3380CC4-5D6E-409C-BE32-E72D297353CC}">
                <c16:uniqueId val="{00000014-C9BA-4937-920B-F8B8408B783D}"/>
              </c:ext>
            </c:extLst>
          </c:dPt>
          <c:dPt>
            <c:idx val="18"/>
            <c:invertIfNegative val="0"/>
            <c:bubble3D val="0"/>
            <c:extLst>
              <c:ext xmlns:c16="http://schemas.microsoft.com/office/drawing/2014/chart" uri="{C3380CC4-5D6E-409C-BE32-E72D297353CC}">
                <c16:uniqueId val="{00000015-C9BA-4937-920B-F8B8408B783D}"/>
              </c:ext>
            </c:extLst>
          </c:dPt>
          <c:dPt>
            <c:idx val="19"/>
            <c:invertIfNegative val="0"/>
            <c:bubble3D val="0"/>
            <c:extLst>
              <c:ext xmlns:c16="http://schemas.microsoft.com/office/drawing/2014/chart" uri="{C3380CC4-5D6E-409C-BE32-E72D297353CC}">
                <c16:uniqueId val="{00000016-C9BA-4937-920B-F8B8408B783D}"/>
              </c:ext>
            </c:extLst>
          </c:dPt>
          <c:dPt>
            <c:idx val="20"/>
            <c:invertIfNegative val="0"/>
            <c:bubble3D val="0"/>
            <c:spPr>
              <a:solidFill>
                <a:schemeClr val="accent1"/>
              </a:solidFill>
              <a:ln>
                <a:solidFill>
                  <a:schemeClr val="accent1"/>
                </a:solidFill>
              </a:ln>
            </c:spPr>
            <c:extLst>
              <c:ext xmlns:c16="http://schemas.microsoft.com/office/drawing/2014/chart" uri="{C3380CC4-5D6E-409C-BE32-E72D297353CC}">
                <c16:uniqueId val="{00000018-C9BA-4937-920B-F8B8408B783D}"/>
              </c:ext>
            </c:extLst>
          </c:dPt>
          <c:dPt>
            <c:idx val="21"/>
            <c:invertIfNegative val="0"/>
            <c:bubble3D val="0"/>
            <c:extLst>
              <c:ext xmlns:c16="http://schemas.microsoft.com/office/drawing/2014/chart" uri="{C3380CC4-5D6E-409C-BE32-E72D297353CC}">
                <c16:uniqueId val="{00000019-C9BA-4937-920B-F8B8408B783D}"/>
              </c:ext>
            </c:extLst>
          </c:dPt>
          <c:dPt>
            <c:idx val="22"/>
            <c:invertIfNegative val="0"/>
            <c:bubble3D val="0"/>
            <c:extLst>
              <c:ext xmlns:c16="http://schemas.microsoft.com/office/drawing/2014/chart" uri="{C3380CC4-5D6E-409C-BE32-E72D297353CC}">
                <c16:uniqueId val="{0000001A-C9BA-4937-920B-F8B8408B783D}"/>
              </c:ext>
            </c:extLst>
          </c:dPt>
          <c:dPt>
            <c:idx val="23"/>
            <c:invertIfNegative val="0"/>
            <c:bubble3D val="0"/>
            <c:extLst>
              <c:ext xmlns:c16="http://schemas.microsoft.com/office/drawing/2014/chart" uri="{C3380CC4-5D6E-409C-BE32-E72D297353CC}">
                <c16:uniqueId val="{0000001B-C9BA-4937-920B-F8B8408B783D}"/>
              </c:ext>
            </c:extLst>
          </c:dPt>
          <c:dPt>
            <c:idx val="24"/>
            <c:invertIfNegative val="0"/>
            <c:bubble3D val="0"/>
            <c:extLst>
              <c:ext xmlns:c16="http://schemas.microsoft.com/office/drawing/2014/chart" uri="{C3380CC4-5D6E-409C-BE32-E72D297353CC}">
                <c16:uniqueId val="{0000001C-C9BA-4937-920B-F8B8408B783D}"/>
              </c:ext>
            </c:extLst>
          </c:dPt>
          <c:dPt>
            <c:idx val="25"/>
            <c:invertIfNegative val="0"/>
            <c:bubble3D val="0"/>
            <c:extLst>
              <c:ext xmlns:c16="http://schemas.microsoft.com/office/drawing/2014/chart" uri="{C3380CC4-5D6E-409C-BE32-E72D297353CC}">
                <c16:uniqueId val="{0000001D-C9BA-4937-920B-F8B8408B783D}"/>
              </c:ext>
            </c:extLst>
          </c:dPt>
          <c:dPt>
            <c:idx val="26"/>
            <c:invertIfNegative val="0"/>
            <c:bubble3D val="0"/>
            <c:spPr>
              <a:solidFill>
                <a:schemeClr val="accent1"/>
              </a:solidFill>
            </c:spPr>
            <c:extLst>
              <c:ext xmlns:c16="http://schemas.microsoft.com/office/drawing/2014/chart" uri="{C3380CC4-5D6E-409C-BE32-E72D297353CC}">
                <c16:uniqueId val="{0000001F-C9BA-4937-920B-F8B8408B783D}"/>
              </c:ext>
            </c:extLst>
          </c:dPt>
          <c:dPt>
            <c:idx val="27"/>
            <c:invertIfNegative val="0"/>
            <c:bubble3D val="0"/>
            <c:extLst>
              <c:ext xmlns:c16="http://schemas.microsoft.com/office/drawing/2014/chart" uri="{C3380CC4-5D6E-409C-BE32-E72D297353CC}">
                <c16:uniqueId val="{00000020-C9BA-4937-920B-F8B8408B783D}"/>
              </c:ext>
            </c:extLst>
          </c:dPt>
          <c:dPt>
            <c:idx val="28"/>
            <c:invertIfNegative val="0"/>
            <c:bubble3D val="0"/>
            <c:extLst>
              <c:ext xmlns:c16="http://schemas.microsoft.com/office/drawing/2014/chart" uri="{C3380CC4-5D6E-409C-BE32-E72D297353CC}">
                <c16:uniqueId val="{00000021-C9BA-4937-920B-F8B8408B783D}"/>
              </c:ext>
            </c:extLst>
          </c:dPt>
          <c:dPt>
            <c:idx val="29"/>
            <c:invertIfNegative val="0"/>
            <c:bubble3D val="0"/>
            <c:extLst>
              <c:ext xmlns:c16="http://schemas.microsoft.com/office/drawing/2014/chart" uri="{C3380CC4-5D6E-409C-BE32-E72D297353CC}">
                <c16:uniqueId val="{00000022-C9BA-4937-920B-F8B8408B783D}"/>
              </c:ext>
            </c:extLst>
          </c:dPt>
          <c:dPt>
            <c:idx val="30"/>
            <c:invertIfNegative val="0"/>
            <c:bubble3D val="0"/>
            <c:extLst>
              <c:ext xmlns:c16="http://schemas.microsoft.com/office/drawing/2014/chart" uri="{C3380CC4-5D6E-409C-BE32-E72D297353CC}">
                <c16:uniqueId val="{00000023-C9BA-4937-920B-F8B8408B783D}"/>
              </c:ext>
            </c:extLst>
          </c:dPt>
          <c:dPt>
            <c:idx val="31"/>
            <c:invertIfNegative val="0"/>
            <c:bubble3D val="0"/>
            <c:extLst>
              <c:ext xmlns:c16="http://schemas.microsoft.com/office/drawing/2014/chart" uri="{C3380CC4-5D6E-409C-BE32-E72D297353CC}">
                <c16:uniqueId val="{00000024-C9BA-4937-920B-F8B8408B783D}"/>
              </c:ext>
            </c:extLst>
          </c:dPt>
          <c:dPt>
            <c:idx val="32"/>
            <c:invertIfNegative val="0"/>
            <c:bubble3D val="0"/>
            <c:extLst>
              <c:ext xmlns:c16="http://schemas.microsoft.com/office/drawing/2014/chart" uri="{C3380CC4-5D6E-409C-BE32-E72D297353CC}">
                <c16:uniqueId val="{00000025-C9BA-4937-920B-F8B8408B783D}"/>
              </c:ext>
            </c:extLst>
          </c:dPt>
          <c:dPt>
            <c:idx val="33"/>
            <c:invertIfNegative val="0"/>
            <c:bubble3D val="0"/>
            <c:extLst>
              <c:ext xmlns:c16="http://schemas.microsoft.com/office/drawing/2014/chart" uri="{C3380CC4-5D6E-409C-BE32-E72D297353CC}">
                <c16:uniqueId val="{00000026-C9BA-4937-920B-F8B8408B783D}"/>
              </c:ext>
            </c:extLst>
          </c:dPt>
          <c:dPt>
            <c:idx val="34"/>
            <c:invertIfNegative val="0"/>
            <c:bubble3D val="0"/>
            <c:extLst>
              <c:ext xmlns:c16="http://schemas.microsoft.com/office/drawing/2014/chart" uri="{C3380CC4-5D6E-409C-BE32-E72D297353CC}">
                <c16:uniqueId val="{00000027-C9BA-4937-920B-F8B8408B783D}"/>
              </c:ext>
            </c:extLst>
          </c:dPt>
          <c:dPt>
            <c:idx val="35"/>
            <c:invertIfNegative val="0"/>
            <c:bubble3D val="0"/>
            <c:extLst>
              <c:ext xmlns:c16="http://schemas.microsoft.com/office/drawing/2014/chart" uri="{C3380CC4-5D6E-409C-BE32-E72D297353CC}">
                <c16:uniqueId val="{00000028-C9BA-4937-920B-F8B8408B783D}"/>
              </c:ext>
            </c:extLst>
          </c:dPt>
          <c:dPt>
            <c:idx val="36"/>
            <c:invertIfNegative val="0"/>
            <c:bubble3D val="0"/>
            <c:extLst>
              <c:ext xmlns:c16="http://schemas.microsoft.com/office/drawing/2014/chart" uri="{C3380CC4-5D6E-409C-BE32-E72D297353CC}">
                <c16:uniqueId val="{00000029-C9BA-4937-920B-F8B8408B783D}"/>
              </c:ext>
            </c:extLst>
          </c:dPt>
          <c:dPt>
            <c:idx val="37"/>
            <c:invertIfNegative val="0"/>
            <c:bubble3D val="0"/>
            <c:extLst>
              <c:ext xmlns:c16="http://schemas.microsoft.com/office/drawing/2014/chart" uri="{C3380CC4-5D6E-409C-BE32-E72D297353CC}">
                <c16:uniqueId val="{0000002A-C9BA-4937-920B-F8B8408B783D}"/>
              </c:ext>
            </c:extLst>
          </c:dPt>
          <c:dPt>
            <c:idx val="38"/>
            <c:invertIfNegative val="0"/>
            <c:bubble3D val="0"/>
            <c:extLst>
              <c:ext xmlns:c16="http://schemas.microsoft.com/office/drawing/2014/chart" uri="{C3380CC4-5D6E-409C-BE32-E72D297353CC}">
                <c16:uniqueId val="{0000002B-C9BA-4937-920B-F8B8408B783D}"/>
              </c:ext>
            </c:extLst>
          </c:dPt>
          <c:dLbls>
            <c:dLbl>
              <c:idx val="1"/>
              <c:spPr>
                <a:noFill/>
                <a:ln>
                  <a:noFill/>
                </a:ln>
                <a:effectLst/>
              </c:spPr>
              <c:txPr>
                <a:bodyPr wrap="square" lIns="38100" tIns="19050" rIns="38100" bIns="19050" anchor="ctr">
                  <a:spAutoFit/>
                </a:bodyPr>
                <a:lstStyle/>
                <a:p>
                  <a:pPr>
                    <a:defRPr b="1">
                      <a:solidFill>
                        <a:schemeClr val="accent6"/>
                      </a:solidFil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3-C9BA-4937-920B-F8B8408B783D}"/>
                </c:ext>
              </c:extLst>
            </c:dLbl>
            <c:dLbl>
              <c:idx val="14"/>
              <c:spPr>
                <a:noFill/>
                <a:ln>
                  <a:noFill/>
                </a:ln>
                <a:effectLst/>
              </c:spPr>
              <c:txPr>
                <a:bodyPr wrap="square" lIns="38100" tIns="19050" rIns="38100" bIns="19050" anchor="ctr">
                  <a:spAutoFit/>
                </a:bodyPr>
                <a:lstStyle/>
                <a:p>
                  <a:pPr>
                    <a:defRPr b="1">
                      <a:solidFill>
                        <a:schemeClr val="accent6"/>
                      </a:solidFill>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11-C9BA-4937-920B-F8B8408B783D}"/>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I.3!$B$6:$B$40</c:f>
              <c:strCache>
                <c:ptCount val="35"/>
                <c:pt idx="0">
                  <c:v>Mexico (2011)</c:v>
                </c:pt>
                <c:pt idx="1">
                  <c:v>Chile (2015)</c:v>
                </c:pt>
                <c:pt idx="2">
                  <c:v>Turkey (2014)</c:v>
                </c:pt>
                <c:pt idx="3">
                  <c:v>Italy (2014)</c:v>
                </c:pt>
                <c:pt idx="4">
                  <c:v>Poland (2014)</c:v>
                </c:pt>
                <c:pt idx="5">
                  <c:v>Hungary (2014)</c:v>
                </c:pt>
                <c:pt idx="6">
                  <c:v>Luxembourg (2014)</c:v>
                </c:pt>
                <c:pt idx="7">
                  <c:v>Slovak Republic (2014)</c:v>
                </c:pt>
                <c:pt idx="8">
                  <c:v>Spain (2014)</c:v>
                </c:pt>
                <c:pt idx="9">
                  <c:v>Czech Republic (2014)</c:v>
                </c:pt>
                <c:pt idx="10">
                  <c:v>Estonia (2014)</c:v>
                </c:pt>
                <c:pt idx="11">
                  <c:v>Switzerland (2012)</c:v>
                </c:pt>
                <c:pt idx="12">
                  <c:v>Greece (2014)</c:v>
                </c:pt>
                <c:pt idx="13">
                  <c:v>New Zealand (2013)</c:v>
                </c:pt>
                <c:pt idx="14">
                  <c:v>OECD - Total (2013)</c:v>
                </c:pt>
                <c:pt idx="15">
                  <c:v>Germany (2014)</c:v>
                </c:pt>
                <c:pt idx="16">
                  <c:v>Portugal (2014)</c:v>
                </c:pt>
                <c:pt idx="17">
                  <c:v>Netherlands (2014)</c:v>
                </c:pt>
                <c:pt idx="18">
                  <c:v>Canada (2013)</c:v>
                </c:pt>
                <c:pt idx="19">
                  <c:v>United Kingdom (2014)</c:v>
                </c:pt>
                <c:pt idx="20">
                  <c:v>United States (2013)</c:v>
                </c:pt>
                <c:pt idx="21">
                  <c:v>Australia (2010)</c:v>
                </c:pt>
                <c:pt idx="22">
                  <c:v>Ireland (2014)</c:v>
                </c:pt>
                <c:pt idx="23">
                  <c:v>Slovenia (2014)</c:v>
                </c:pt>
                <c:pt idx="24">
                  <c:v>Austria (2014)</c:v>
                </c:pt>
                <c:pt idx="25">
                  <c:v>France (2014)</c:v>
                </c:pt>
                <c:pt idx="26">
                  <c:v>Belgium (2014)</c:v>
                </c:pt>
                <c:pt idx="27">
                  <c:v>Japan (2014)</c:v>
                </c:pt>
                <c:pt idx="28">
                  <c:v>Norway (2014)</c:v>
                </c:pt>
                <c:pt idx="29">
                  <c:v>Iceland (2013)</c:v>
                </c:pt>
                <c:pt idx="30">
                  <c:v>Korea (2014)</c:v>
                </c:pt>
                <c:pt idx="31">
                  <c:v>Sweden (2014)</c:v>
                </c:pt>
                <c:pt idx="32">
                  <c:v>Denmark (2014)</c:v>
                </c:pt>
                <c:pt idx="33">
                  <c:v>Finland (2014)</c:v>
                </c:pt>
                <c:pt idx="34">
                  <c:v>Israel (2012)</c:v>
                </c:pt>
              </c:strCache>
            </c:strRef>
          </c:cat>
          <c:val>
            <c:numRef>
              <c:f>I.3!$C$6:$C$40</c:f>
              <c:numCache>
                <c:formatCode>General</c:formatCode>
                <c:ptCount val="35"/>
                <c:pt idx="0">
                  <c:v>0.83</c:v>
                </c:pt>
                <c:pt idx="1">
                  <c:v>1</c:v>
                </c:pt>
                <c:pt idx="2">
                  <c:v>3.46</c:v>
                </c:pt>
                <c:pt idx="3">
                  <c:v>4.93</c:v>
                </c:pt>
                <c:pt idx="4">
                  <c:v>5</c:v>
                </c:pt>
                <c:pt idx="5">
                  <c:v>6.19</c:v>
                </c:pt>
                <c:pt idx="6">
                  <c:v>6.44</c:v>
                </c:pt>
                <c:pt idx="7">
                  <c:v>6.63</c:v>
                </c:pt>
                <c:pt idx="8">
                  <c:v>6.8</c:v>
                </c:pt>
                <c:pt idx="9">
                  <c:v>7.05</c:v>
                </c:pt>
                <c:pt idx="10">
                  <c:v>7.14</c:v>
                </c:pt>
                <c:pt idx="11">
                  <c:v>7.53</c:v>
                </c:pt>
                <c:pt idx="12">
                  <c:v>7.54</c:v>
                </c:pt>
                <c:pt idx="13">
                  <c:v>7.87</c:v>
                </c:pt>
                <c:pt idx="14">
                  <c:v>7.96</c:v>
                </c:pt>
                <c:pt idx="15">
                  <c:v>8.2200000000000006</c:v>
                </c:pt>
                <c:pt idx="16">
                  <c:v>8.44</c:v>
                </c:pt>
                <c:pt idx="17">
                  <c:v>8.7200000000000006</c:v>
                </c:pt>
                <c:pt idx="18">
                  <c:v>8.82</c:v>
                </c:pt>
                <c:pt idx="19">
                  <c:v>8.9</c:v>
                </c:pt>
                <c:pt idx="20">
                  <c:v>8.9499999999999993</c:v>
                </c:pt>
                <c:pt idx="21">
                  <c:v>8.98</c:v>
                </c:pt>
                <c:pt idx="22">
                  <c:v>9.01</c:v>
                </c:pt>
                <c:pt idx="23">
                  <c:v>9.2200000000000006</c:v>
                </c:pt>
                <c:pt idx="24" formatCode="0.00">
                  <c:v>9.74</c:v>
                </c:pt>
                <c:pt idx="25">
                  <c:v>9.8800000000000008</c:v>
                </c:pt>
                <c:pt idx="26">
                  <c:v>10.3</c:v>
                </c:pt>
                <c:pt idx="27">
                  <c:v>10.47</c:v>
                </c:pt>
                <c:pt idx="28">
                  <c:v>10.64</c:v>
                </c:pt>
                <c:pt idx="29">
                  <c:v>11.15</c:v>
                </c:pt>
                <c:pt idx="30">
                  <c:v>13.49</c:v>
                </c:pt>
                <c:pt idx="31">
                  <c:v>14.07</c:v>
                </c:pt>
                <c:pt idx="32">
                  <c:v>14.7</c:v>
                </c:pt>
                <c:pt idx="33">
                  <c:v>15.33</c:v>
                </c:pt>
                <c:pt idx="34">
                  <c:v>17.38</c:v>
                </c:pt>
              </c:numCache>
            </c:numRef>
          </c:val>
          <c:extLst>
            <c:ext xmlns:c16="http://schemas.microsoft.com/office/drawing/2014/chart" uri="{C3380CC4-5D6E-409C-BE32-E72D297353CC}">
              <c16:uniqueId val="{0000002C-C9BA-4937-920B-F8B8408B783D}"/>
            </c:ext>
          </c:extLst>
        </c:ser>
        <c:dLbls>
          <c:dLblPos val="outEnd"/>
          <c:showLegendKey val="0"/>
          <c:showVal val="1"/>
          <c:showCatName val="0"/>
          <c:showSerName val="0"/>
          <c:showPercent val="0"/>
          <c:showBubbleSize val="0"/>
        </c:dLbls>
        <c:gapWidth val="150"/>
        <c:axId val="279125904"/>
        <c:axId val="279126464"/>
      </c:barChart>
      <c:catAx>
        <c:axId val="279125904"/>
        <c:scaling>
          <c:orientation val="minMax"/>
        </c:scaling>
        <c:delete val="0"/>
        <c:axPos val="l"/>
        <c:numFmt formatCode="General" sourceLinked="1"/>
        <c:majorTickMark val="out"/>
        <c:minorTickMark val="none"/>
        <c:tickLblPos val="nextTo"/>
        <c:txPr>
          <a:bodyPr rot="0" vert="horz"/>
          <a:lstStyle/>
          <a:p>
            <a:pPr>
              <a:defRPr/>
            </a:pPr>
            <a:endParaRPr lang="es-ES"/>
          </a:p>
        </c:txPr>
        <c:crossAx val="279126464"/>
        <c:crosses val="autoZero"/>
        <c:auto val="1"/>
        <c:lblAlgn val="ctr"/>
        <c:lblOffset val="100"/>
        <c:tickLblSkip val="1"/>
        <c:tickMarkSkip val="1"/>
        <c:noMultiLvlLbl val="0"/>
      </c:catAx>
      <c:valAx>
        <c:axId val="279126464"/>
        <c:scaling>
          <c:orientation val="minMax"/>
        </c:scaling>
        <c:delete val="0"/>
        <c:axPos val="b"/>
        <c:majorGridlines/>
        <c:numFmt formatCode="0" sourceLinked="0"/>
        <c:majorTickMark val="out"/>
        <c:minorTickMark val="none"/>
        <c:tickLblPos val="nextTo"/>
        <c:txPr>
          <a:bodyPr rot="0" vert="horz"/>
          <a:lstStyle/>
          <a:p>
            <a:pPr>
              <a:defRPr/>
            </a:pPr>
            <a:endParaRPr lang="es-ES"/>
          </a:p>
        </c:txPr>
        <c:crossAx val="279125904"/>
        <c:crosses val="autoZero"/>
        <c:crossBetween val="between"/>
      </c:valAx>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alignWithMargins="0"/>
    <c:pageMargins b="1" l="0.75000000000000056" r="0.75000000000000056" t="1" header="0" footer="0"/>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investigadoras según nivel de titulación formal (Promedio mensual anual, 2014p)</a:t>
            </a:r>
          </a:p>
        </c:rich>
      </c:tx>
      <c:overlay val="0"/>
    </c:title>
    <c:autoTitleDeleted val="0"/>
    <c:plotArea>
      <c:layout/>
      <c:barChart>
        <c:barDir val="bar"/>
        <c:grouping val="clustered"/>
        <c:varyColors val="0"/>
        <c:ser>
          <c:idx val="0"/>
          <c:order val="0"/>
          <c:tx>
            <c:strRef>
              <c:f>D.10!$B$25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D.10!$C$25:$G$25</c:f>
              <c:numCache>
                <c:formatCode>0%</c:formatCode>
                <c:ptCount val="5"/>
                <c:pt idx="0">
                  <c:v>0.29999948708830287</c:v>
                </c:pt>
                <c:pt idx="1">
                  <c:v>0.46913594811085102</c:v>
                </c:pt>
                <c:pt idx="2">
                  <c:v>0.428897176570603</c:v>
                </c:pt>
                <c:pt idx="3">
                  <c:v>0.50458715596330272</c:v>
                </c:pt>
                <c:pt idx="4">
                  <c:v>0.34279620716488457</c:v>
                </c:pt>
              </c:numCache>
            </c:numRef>
          </c:val>
          <c:extLst>
            <c:ext xmlns:c16="http://schemas.microsoft.com/office/drawing/2014/chart" uri="{C3380CC4-5D6E-409C-BE32-E72D297353CC}">
              <c16:uniqueId val="{00000000-1284-4D60-81AA-12388E0A23F1}"/>
            </c:ext>
          </c:extLst>
        </c:ser>
        <c:ser>
          <c:idx val="1"/>
          <c:order val="1"/>
          <c:tx>
            <c:strRef>
              <c:f>D.10!$B$26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D.10!$C$26:$G$26</c:f>
              <c:numCache>
                <c:formatCode>0%</c:formatCode>
                <c:ptCount val="5"/>
                <c:pt idx="0">
                  <c:v>0.2924026595153445</c:v>
                </c:pt>
                <c:pt idx="1">
                  <c:v>0.4135054292659317</c:v>
                </c:pt>
                <c:pt idx="2">
                  <c:v>0.41182225186173171</c:v>
                </c:pt>
                <c:pt idx="3">
                  <c:v>0.43549507112329711</c:v>
                </c:pt>
                <c:pt idx="4">
                  <c:v>0.55144307423807182</c:v>
                </c:pt>
              </c:numCache>
            </c:numRef>
          </c:val>
          <c:extLst>
            <c:ext xmlns:c16="http://schemas.microsoft.com/office/drawing/2014/chart" uri="{C3380CC4-5D6E-409C-BE32-E72D297353CC}">
              <c16:uniqueId val="{00000001-1284-4D60-81AA-12388E0A23F1}"/>
            </c:ext>
          </c:extLst>
        </c:ser>
        <c:ser>
          <c:idx val="2"/>
          <c:order val="2"/>
          <c:tx>
            <c:strRef>
              <c:f>D.10!$B$27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D.10!$C$27:$G$27</c:f>
              <c:numCache>
                <c:formatCode>0%</c:formatCode>
                <c:ptCount val="5"/>
                <c:pt idx="0">
                  <c:v>0.3155629771476185</c:v>
                </c:pt>
                <c:pt idx="1">
                  <c:v>0.41546862157406</c:v>
                </c:pt>
                <c:pt idx="2">
                  <c:v>0.43445940859865445</c:v>
                </c:pt>
                <c:pt idx="3">
                  <c:v>0.3027600445599703</c:v>
                </c:pt>
                <c:pt idx="4">
                  <c:v>0.47265064864246237</c:v>
                </c:pt>
              </c:numCache>
            </c:numRef>
          </c:val>
          <c:extLst>
            <c:ext xmlns:c16="http://schemas.microsoft.com/office/drawing/2014/chart" uri="{C3380CC4-5D6E-409C-BE32-E72D297353CC}">
              <c16:uniqueId val="{00000002-1284-4D60-81AA-12388E0A23F1}"/>
            </c:ext>
          </c:extLst>
        </c:ser>
        <c:ser>
          <c:idx val="3"/>
          <c:order val="3"/>
          <c:tx>
            <c:strRef>
              <c:f>D.10!$B$28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D.10!$C$28:$G$28</c:f>
              <c:numCache>
                <c:formatCode>0%</c:formatCode>
                <c:ptCount val="5"/>
                <c:pt idx="0">
                  <c:v>0.27069662610046219</c:v>
                </c:pt>
                <c:pt idx="1">
                  <c:v>0.17925278073407888</c:v>
                </c:pt>
                <c:pt idx="2">
                  <c:v>0.28196680353365683</c:v>
                </c:pt>
                <c:pt idx="3">
                  <c:v>0.25922714187956086</c:v>
                </c:pt>
                <c:pt idx="4">
                  <c:v>0.23180036028398857</c:v>
                </c:pt>
              </c:numCache>
            </c:numRef>
          </c:val>
          <c:extLst>
            <c:ext xmlns:c16="http://schemas.microsoft.com/office/drawing/2014/chart" uri="{C3380CC4-5D6E-409C-BE32-E72D297353CC}">
              <c16:uniqueId val="{00000003-1284-4D60-81AA-12388E0A23F1}"/>
            </c:ext>
          </c:extLst>
        </c:ser>
        <c:dLbls>
          <c:dLblPos val="outEnd"/>
          <c:showLegendKey val="0"/>
          <c:showVal val="1"/>
          <c:showCatName val="0"/>
          <c:showSerName val="0"/>
          <c:showPercent val="0"/>
          <c:showBubbleSize val="0"/>
        </c:dLbls>
        <c:gapWidth val="150"/>
        <c:axId val="278165568"/>
        <c:axId val="278166128"/>
      </c:barChart>
      <c:catAx>
        <c:axId val="278165568"/>
        <c:scaling>
          <c:orientation val="minMax"/>
        </c:scaling>
        <c:delete val="0"/>
        <c:axPos val="l"/>
        <c:numFmt formatCode="General" sourceLinked="0"/>
        <c:majorTickMark val="out"/>
        <c:minorTickMark val="none"/>
        <c:tickLblPos val="nextTo"/>
        <c:crossAx val="278166128"/>
        <c:crosses val="autoZero"/>
        <c:auto val="1"/>
        <c:lblAlgn val="ctr"/>
        <c:lblOffset val="100"/>
        <c:noMultiLvlLbl val="0"/>
      </c:catAx>
      <c:valAx>
        <c:axId val="278166128"/>
        <c:scaling>
          <c:orientation val="minMax"/>
        </c:scaling>
        <c:delete val="0"/>
        <c:axPos val="b"/>
        <c:majorGridlines>
          <c:spPr>
            <a:ln>
              <a:solidFill>
                <a:schemeClr val="bg1"/>
              </a:solidFill>
            </a:ln>
          </c:spPr>
        </c:majorGridlines>
        <c:numFmt formatCode="0%" sourceLinked="1"/>
        <c:majorTickMark val="out"/>
        <c:minorTickMark val="none"/>
        <c:tickLblPos val="nextTo"/>
        <c:crossAx val="27816556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Investigadoras Según Nivel de Titulación Formal (JCE, 2014p)</a:t>
            </a:r>
          </a:p>
        </c:rich>
      </c:tx>
      <c:overlay val="0"/>
    </c:title>
    <c:autoTitleDeleted val="0"/>
    <c:plotArea>
      <c:layout/>
      <c:barChart>
        <c:barDir val="bar"/>
        <c:grouping val="clustered"/>
        <c:varyColors val="0"/>
        <c:ser>
          <c:idx val="0"/>
          <c:order val="0"/>
          <c:tx>
            <c:strRef>
              <c:f>D.10!$B$33</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D.10!$C$33:$G$33</c:f>
              <c:numCache>
                <c:formatCode>0%</c:formatCode>
                <c:ptCount val="5"/>
                <c:pt idx="0">
                  <c:v>0.28858340558271733</c:v>
                </c:pt>
                <c:pt idx="1">
                  <c:v>0.45505181331685218</c:v>
                </c:pt>
                <c:pt idx="2">
                  <c:v>0.44508906390401187</c:v>
                </c:pt>
                <c:pt idx="3">
                  <c:v>0.57786455852938379</c:v>
                </c:pt>
                <c:pt idx="4">
                  <c:v>0.3430904818300351</c:v>
                </c:pt>
              </c:numCache>
            </c:numRef>
          </c:val>
          <c:extLst>
            <c:ext xmlns:c16="http://schemas.microsoft.com/office/drawing/2014/chart" uri="{C3380CC4-5D6E-409C-BE32-E72D297353CC}">
              <c16:uniqueId val="{00000000-E4B2-4FF1-BD19-00251F7F03F2}"/>
            </c:ext>
          </c:extLst>
        </c:ser>
        <c:ser>
          <c:idx val="1"/>
          <c:order val="1"/>
          <c:tx>
            <c:strRef>
              <c:f>D.10!$B$34</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D.10!$C$34:$G$34</c:f>
              <c:numCache>
                <c:formatCode>0%</c:formatCode>
                <c:ptCount val="5"/>
                <c:pt idx="0">
                  <c:v>0.29399807123303096</c:v>
                </c:pt>
                <c:pt idx="1">
                  <c:v>0.37734386723534225</c:v>
                </c:pt>
                <c:pt idx="2">
                  <c:v>0.40340324090681262</c:v>
                </c:pt>
                <c:pt idx="3">
                  <c:v>0.42441303250718815</c:v>
                </c:pt>
                <c:pt idx="4">
                  <c:v>0.54983659019105746</c:v>
                </c:pt>
              </c:numCache>
            </c:numRef>
          </c:val>
          <c:extLst>
            <c:ext xmlns:c16="http://schemas.microsoft.com/office/drawing/2014/chart" uri="{C3380CC4-5D6E-409C-BE32-E72D297353CC}">
              <c16:uniqueId val="{00000001-E4B2-4FF1-BD19-00251F7F03F2}"/>
            </c:ext>
          </c:extLst>
        </c:ser>
        <c:ser>
          <c:idx val="2"/>
          <c:order val="2"/>
          <c:tx>
            <c:strRef>
              <c:f>D.10!$B$35</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D.10!$C$35:$G$35</c:f>
              <c:numCache>
                <c:formatCode>0%</c:formatCode>
                <c:ptCount val="5"/>
                <c:pt idx="0">
                  <c:v>0.31505990567419517</c:v>
                </c:pt>
                <c:pt idx="1">
                  <c:v>0.41257487058714976</c:v>
                </c:pt>
                <c:pt idx="2">
                  <c:v>0.41996355997978035</c:v>
                </c:pt>
                <c:pt idx="3">
                  <c:v>0.30025914864162523</c:v>
                </c:pt>
                <c:pt idx="4">
                  <c:v>0.47265064864246237</c:v>
                </c:pt>
              </c:numCache>
            </c:numRef>
          </c:val>
          <c:extLst>
            <c:ext xmlns:c16="http://schemas.microsoft.com/office/drawing/2014/chart" uri="{C3380CC4-5D6E-409C-BE32-E72D297353CC}">
              <c16:uniqueId val="{00000002-E4B2-4FF1-BD19-00251F7F03F2}"/>
            </c:ext>
          </c:extLst>
        </c:ser>
        <c:ser>
          <c:idx val="3"/>
          <c:order val="3"/>
          <c:tx>
            <c:strRef>
              <c:f>D.10!$B$36</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D.10!$C$36:$G$36</c:f>
              <c:numCache>
                <c:formatCode>0%</c:formatCode>
                <c:ptCount val="5"/>
                <c:pt idx="0">
                  <c:v>0.30571702588008548</c:v>
                </c:pt>
                <c:pt idx="1">
                  <c:v>0.21080616225567908</c:v>
                </c:pt>
                <c:pt idx="2">
                  <c:v>0.28188782916518107</c:v>
                </c:pt>
                <c:pt idx="3">
                  <c:v>0.26366246464490106</c:v>
                </c:pt>
                <c:pt idx="4">
                  <c:v>0.25104120370506638</c:v>
                </c:pt>
              </c:numCache>
            </c:numRef>
          </c:val>
          <c:extLst>
            <c:ext xmlns:c16="http://schemas.microsoft.com/office/drawing/2014/chart" uri="{C3380CC4-5D6E-409C-BE32-E72D297353CC}">
              <c16:uniqueId val="{00000003-E4B2-4FF1-BD19-00251F7F03F2}"/>
            </c:ext>
          </c:extLst>
        </c:ser>
        <c:dLbls>
          <c:dLblPos val="outEnd"/>
          <c:showLegendKey val="0"/>
          <c:showVal val="1"/>
          <c:showCatName val="0"/>
          <c:showSerName val="0"/>
          <c:showPercent val="0"/>
          <c:showBubbleSize val="0"/>
        </c:dLbls>
        <c:gapWidth val="150"/>
        <c:axId val="278170608"/>
        <c:axId val="278171168"/>
      </c:barChart>
      <c:catAx>
        <c:axId val="278170608"/>
        <c:scaling>
          <c:orientation val="minMax"/>
        </c:scaling>
        <c:delete val="0"/>
        <c:axPos val="l"/>
        <c:numFmt formatCode="General" sourceLinked="0"/>
        <c:majorTickMark val="out"/>
        <c:minorTickMark val="none"/>
        <c:tickLblPos val="nextTo"/>
        <c:crossAx val="278171168"/>
        <c:crosses val="autoZero"/>
        <c:auto val="1"/>
        <c:lblAlgn val="ctr"/>
        <c:lblOffset val="100"/>
        <c:noMultiLvlLbl val="0"/>
      </c:catAx>
      <c:valAx>
        <c:axId val="278171168"/>
        <c:scaling>
          <c:orientation val="minMax"/>
        </c:scaling>
        <c:delete val="0"/>
        <c:axPos val="b"/>
        <c:majorGridlines>
          <c:spPr>
            <a:ln>
              <a:solidFill>
                <a:schemeClr val="bg1"/>
              </a:solidFill>
            </a:ln>
          </c:spPr>
        </c:majorGridlines>
        <c:numFmt formatCode="0%" sourceLinked="1"/>
        <c:majorTickMark val="out"/>
        <c:minorTickMark val="none"/>
        <c:tickLblPos val="nextTo"/>
        <c:crossAx val="27817060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Porcentaje de Mujeres Investigadores Según Actividad Económica CIIU (Promedio Mensual Anual, 2015p)</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D.11!$C$9:$C$23</c:f>
              <c:strCache>
                <c:ptCount val="15"/>
                <c:pt idx="0">
                  <c:v>AGRICULTURA, GANADERÍA, CAZA, SILVICULTURA Y PESCA</c:v>
                </c:pt>
                <c:pt idx="1">
                  <c:v>EXPLOTACIÓN DE MINAS Y CANTERAS</c:v>
                </c:pt>
                <c:pt idx="2">
                  <c:v>INDUSTRIAS MANUFACTURERAS (*)</c:v>
                </c:pt>
                <c:pt idx="3">
                  <c:v>SUMINISTRO DE ELECTRICIDAD, GAS, VAPOR Y AIRE ACONDICIONADO</c:v>
                </c:pt>
                <c:pt idx="4">
                  <c:v>DISTRIBUCIÓN DE AGUA; EVACUACIÓN Y TRATAMIENTO DE AGUAS RESIDUALES, GESTIÓN DE DESECHOS Y ACTIVIDADES DE SANEAMIENTO AMBIENTAL</c:v>
                </c:pt>
                <c:pt idx="5">
                  <c:v>CONSTRUCCIÓN</c:v>
                </c:pt>
                <c:pt idx="6">
                  <c:v>COMERCIO</c:v>
                </c:pt>
                <c:pt idx="7">
                  <c:v>TRANSPORTE Y ALMACENAMIENTO</c:v>
                </c:pt>
                <c:pt idx="8">
                  <c:v>ALOJAMIENTO Y SERVICIOS DE COMIDA</c:v>
                </c:pt>
                <c:pt idx="9">
                  <c:v>INFORMACIÓN Y COMUNICACIONES(**)</c:v>
                </c:pt>
                <c:pt idx="10">
                  <c:v>ACTIVIDADES FINANCIERAS Y DE SEGUROS</c:v>
                </c:pt>
                <c:pt idx="11">
                  <c:v>ACTIVIDADES INMOBILIARIAS</c:v>
                </c:pt>
                <c:pt idx="12">
                  <c:v>ACTIVIDADES PROFESIONALES, CIENTÍFICAS Y TÉCNICAS(***)</c:v>
                </c:pt>
                <c:pt idx="13">
                  <c:v>ACTIVIDADES DE SERVICIOS ADMINISTRATIVOS Y DE APOYO</c:v>
                </c:pt>
                <c:pt idx="14">
                  <c:v>OTRAS ACTIVIDADES DE SERVICIOS</c:v>
                </c:pt>
              </c:strCache>
            </c:strRef>
          </c:cat>
          <c:val>
            <c:numRef>
              <c:f>D.11!$G$9:$G$23</c:f>
              <c:numCache>
                <c:formatCode>0%</c:formatCode>
                <c:ptCount val="15"/>
                <c:pt idx="0">
                  <c:v>0.30605079817872621</c:v>
                </c:pt>
                <c:pt idx="1">
                  <c:v>0.17882924268276676</c:v>
                </c:pt>
                <c:pt idx="2">
                  <c:v>0.32536728482911126</c:v>
                </c:pt>
                <c:pt idx="3">
                  <c:v>0.20338983050847459</c:v>
                </c:pt>
                <c:pt idx="4">
                  <c:v>0.2383623107122827</c:v>
                </c:pt>
                <c:pt idx="5">
                  <c:v>0.21606507371631925</c:v>
                </c:pt>
                <c:pt idx="6">
                  <c:v>0.36156976744186048</c:v>
                </c:pt>
                <c:pt idx="7">
                  <c:v>0.10154962083745467</c:v>
                </c:pt>
                <c:pt idx="8">
                  <c:v>0.7246376811594204</c:v>
                </c:pt>
                <c:pt idx="9">
                  <c:v>0.10572558596342208</c:v>
                </c:pt>
                <c:pt idx="10">
                  <c:v>0.22812820805292575</c:v>
                </c:pt>
                <c:pt idx="11">
                  <c:v>0</c:v>
                </c:pt>
                <c:pt idx="12">
                  <c:v>0.2544622227356747</c:v>
                </c:pt>
                <c:pt idx="13">
                  <c:v>0.15909090909090909</c:v>
                </c:pt>
                <c:pt idx="14">
                  <c:v>0</c:v>
                </c:pt>
              </c:numCache>
            </c:numRef>
          </c:val>
          <c:extLst>
            <c:ext xmlns:c16="http://schemas.microsoft.com/office/drawing/2014/chart" uri="{C3380CC4-5D6E-409C-BE32-E72D297353CC}">
              <c16:uniqueId val="{00000000-A267-4782-8015-8D37835F5775}"/>
            </c:ext>
          </c:extLst>
        </c:ser>
        <c:dLbls>
          <c:dLblPos val="outEnd"/>
          <c:showLegendKey val="0"/>
          <c:showVal val="1"/>
          <c:showCatName val="0"/>
          <c:showSerName val="0"/>
          <c:showPercent val="0"/>
          <c:showBubbleSize val="0"/>
        </c:dLbls>
        <c:gapWidth val="150"/>
        <c:axId val="278173968"/>
        <c:axId val="278174528"/>
      </c:barChart>
      <c:catAx>
        <c:axId val="278173968"/>
        <c:scaling>
          <c:orientation val="minMax"/>
        </c:scaling>
        <c:delete val="0"/>
        <c:axPos val="l"/>
        <c:numFmt formatCode="General" sourceLinked="0"/>
        <c:majorTickMark val="out"/>
        <c:minorTickMark val="none"/>
        <c:tickLblPos val="nextTo"/>
        <c:crossAx val="278174528"/>
        <c:crosses val="autoZero"/>
        <c:auto val="1"/>
        <c:lblAlgn val="ctr"/>
        <c:lblOffset val="100"/>
        <c:noMultiLvlLbl val="0"/>
      </c:catAx>
      <c:valAx>
        <c:axId val="278174528"/>
        <c:scaling>
          <c:orientation val="minMax"/>
        </c:scaling>
        <c:delete val="0"/>
        <c:axPos val="b"/>
        <c:majorGridlines>
          <c:spPr>
            <a:ln>
              <a:solidFill>
                <a:schemeClr val="bg1"/>
              </a:solidFill>
            </a:ln>
          </c:spPr>
        </c:majorGridlines>
        <c:numFmt formatCode="0%" sourceLinked="1"/>
        <c:majorTickMark val="out"/>
        <c:minorTickMark val="none"/>
        <c:tickLblPos val="nextTo"/>
        <c:crossAx val="278173968"/>
        <c:crosses val="autoZero"/>
        <c:crossBetween val="between"/>
      </c:valAx>
      <c:spPr>
        <a:solidFill>
          <a:schemeClr val="bg1">
            <a:lumMod val="75000"/>
          </a:schemeClr>
        </a:solidFill>
      </c:spPr>
    </c:plotArea>
    <c:plotVisOnly val="1"/>
    <c:dispBlanksAs val="gap"/>
    <c:showDLblsOverMax val="0"/>
  </c:chart>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Porcentaje de Mujeres Investigadores Según Actividad Económica CIIU (JCE, 2015p)</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D.11!$C$34:$C$48</c:f>
              <c:strCache>
                <c:ptCount val="15"/>
                <c:pt idx="0">
                  <c:v>AGRICULTURA, GANADERÍA, CAZA, SILVICULTURA Y PESCA</c:v>
                </c:pt>
                <c:pt idx="1">
                  <c:v>EXPLOTACIÓN DE MINAS Y CANTERAS</c:v>
                </c:pt>
                <c:pt idx="2">
                  <c:v>INDUSTRIAS MANUFACTURERAS (*)</c:v>
                </c:pt>
                <c:pt idx="3">
                  <c:v>SUMINISTRO DE ELECTRICIDAD, GAS, VAPOR Y AIRE ACONDICIONADO</c:v>
                </c:pt>
                <c:pt idx="4">
                  <c:v>DISTRIBUCIÓN DE AGUA; EVACUACIÓN Y TRATAMIENTO DE AGUAS RESIDUALES, GESTIÓN DE DESECHOS Y ACTIVIDADES DE SANEAMIENTO AMBIENTAL</c:v>
                </c:pt>
                <c:pt idx="5">
                  <c:v>CONSTRUCCIÓN</c:v>
                </c:pt>
                <c:pt idx="6">
                  <c:v>COMERCIO</c:v>
                </c:pt>
                <c:pt idx="7">
                  <c:v>TRANSPORTE Y ALMACENAMIENTO</c:v>
                </c:pt>
                <c:pt idx="8">
                  <c:v>ALOJAMIENTO Y SERVICIOS DE COMIDA</c:v>
                </c:pt>
                <c:pt idx="9">
                  <c:v>INFORMACIÓN Y COMUNICACIONES(**)</c:v>
                </c:pt>
                <c:pt idx="10">
                  <c:v>ACTIVIDADES FINANCIERAS Y DE SEGUROS</c:v>
                </c:pt>
                <c:pt idx="11">
                  <c:v>ACTIVIDADES INMOBILIARIAS</c:v>
                </c:pt>
                <c:pt idx="12">
                  <c:v>ACTIVIDADES PROFESIONALES, CIENTÍFICAS Y TÉCNICAS(***)</c:v>
                </c:pt>
                <c:pt idx="13">
                  <c:v>ACTIVIDADES DE SERVICIOS ADMINISTRATIVOS Y DE APOYO</c:v>
                </c:pt>
                <c:pt idx="14">
                  <c:v>OTRAS ACTIVIDADES DE SERVICIOS</c:v>
                </c:pt>
              </c:strCache>
            </c:strRef>
          </c:cat>
          <c:val>
            <c:numRef>
              <c:f>D.11!$G$34:$G$48</c:f>
              <c:numCache>
                <c:formatCode>0%</c:formatCode>
                <c:ptCount val="15"/>
                <c:pt idx="0">
                  <c:v>0.30047378878190434</c:v>
                </c:pt>
                <c:pt idx="1">
                  <c:v>0.18414527421236873</c:v>
                </c:pt>
                <c:pt idx="2">
                  <c:v>0.3348409074436472</c:v>
                </c:pt>
                <c:pt idx="3">
                  <c:v>0.24157303370786515</c:v>
                </c:pt>
                <c:pt idx="4">
                  <c:v>0.21894548704200181</c:v>
                </c:pt>
                <c:pt idx="5">
                  <c:v>0.25279449699054168</c:v>
                </c:pt>
                <c:pt idx="6">
                  <c:v>0.39854538758976243</c:v>
                </c:pt>
                <c:pt idx="7">
                  <c:v>6.0643564356435642E-2</c:v>
                </c:pt>
                <c:pt idx="8">
                  <c:v>0.90909090909090906</c:v>
                </c:pt>
                <c:pt idx="9">
                  <c:v>8.9773299748110838E-2</c:v>
                </c:pt>
                <c:pt idx="10">
                  <c:v>0.23026706231454008</c:v>
                </c:pt>
                <c:pt idx="11">
                  <c:v>0</c:v>
                </c:pt>
                <c:pt idx="12">
                  <c:v>0.2857115763920498</c:v>
                </c:pt>
                <c:pt idx="13">
                  <c:v>0.16309639727361247</c:v>
                </c:pt>
                <c:pt idx="14">
                  <c:v>0</c:v>
                </c:pt>
              </c:numCache>
            </c:numRef>
          </c:val>
          <c:extLst>
            <c:ext xmlns:c16="http://schemas.microsoft.com/office/drawing/2014/chart" uri="{C3380CC4-5D6E-409C-BE32-E72D297353CC}">
              <c16:uniqueId val="{00000000-D254-4A24-8335-93E70FF4C62C}"/>
            </c:ext>
          </c:extLst>
        </c:ser>
        <c:dLbls>
          <c:dLblPos val="outEnd"/>
          <c:showLegendKey val="0"/>
          <c:showVal val="1"/>
          <c:showCatName val="0"/>
          <c:showSerName val="0"/>
          <c:showPercent val="0"/>
          <c:showBubbleSize val="0"/>
        </c:dLbls>
        <c:gapWidth val="150"/>
        <c:axId val="280011360"/>
        <c:axId val="280011920"/>
      </c:barChart>
      <c:catAx>
        <c:axId val="280011360"/>
        <c:scaling>
          <c:orientation val="minMax"/>
        </c:scaling>
        <c:delete val="0"/>
        <c:axPos val="l"/>
        <c:numFmt formatCode="General" sourceLinked="0"/>
        <c:majorTickMark val="out"/>
        <c:minorTickMark val="none"/>
        <c:tickLblPos val="nextTo"/>
        <c:crossAx val="280011920"/>
        <c:crosses val="autoZero"/>
        <c:auto val="1"/>
        <c:lblAlgn val="ctr"/>
        <c:lblOffset val="100"/>
        <c:noMultiLvlLbl val="0"/>
      </c:catAx>
      <c:valAx>
        <c:axId val="280011920"/>
        <c:scaling>
          <c:orientation val="minMax"/>
        </c:scaling>
        <c:delete val="0"/>
        <c:axPos val="b"/>
        <c:majorGridlines>
          <c:spPr>
            <a:ln>
              <a:solidFill>
                <a:schemeClr val="bg1"/>
              </a:solidFill>
            </a:ln>
          </c:spPr>
        </c:majorGridlines>
        <c:numFmt formatCode="0%" sourceLinked="1"/>
        <c:majorTickMark val="out"/>
        <c:minorTickMark val="none"/>
        <c:tickLblPos val="nextTo"/>
        <c:crossAx val="280011360"/>
        <c:crosses val="autoZero"/>
        <c:crossBetween val="between"/>
      </c:valAx>
      <c:spPr>
        <a:solidFill>
          <a:schemeClr val="bg1">
            <a:lumMod val="75000"/>
          </a:schemeClr>
        </a:solidFill>
      </c:spPr>
    </c:plotArea>
    <c:plotVisOnly val="1"/>
    <c:dispBlanksAs val="gap"/>
    <c:showDLblsOverMax val="0"/>
  </c:chart>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sz="1400"/>
              <a:t>Distribución</a:t>
            </a:r>
            <a:r>
              <a:rPr lang="es-CL" sz="1400" baseline="0"/>
              <a:t> Porcentual de Empresas Exportadoras (2009-2015)</a:t>
            </a:r>
            <a:endParaRPr lang="es-CL" sz="1400"/>
          </a:p>
        </c:rich>
      </c:tx>
      <c:layout>
        <c:manualLayout>
          <c:xMode val="edge"/>
          <c:yMode val="edge"/>
          <c:x val="0.16013450089096962"/>
          <c:y val="1.9536019536019536E-2"/>
        </c:manualLayout>
      </c:layout>
      <c:overlay val="0"/>
    </c:title>
    <c:autoTitleDeleted val="0"/>
    <c:plotArea>
      <c:layout/>
      <c:barChart>
        <c:barDir val="bar"/>
        <c:grouping val="percentStacked"/>
        <c:varyColors val="0"/>
        <c:ser>
          <c:idx val="0"/>
          <c:order val="0"/>
          <c:tx>
            <c:v>No Exporta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B.2!$G$73:$M$73</c:f>
              <c:strCache>
                <c:ptCount val="7"/>
                <c:pt idx="0">
                  <c:v>2009</c:v>
                </c:pt>
                <c:pt idx="1">
                  <c:v>2010</c:v>
                </c:pt>
                <c:pt idx="2">
                  <c:v>2011</c:v>
                </c:pt>
                <c:pt idx="3">
                  <c:v>2012</c:v>
                </c:pt>
                <c:pt idx="4">
                  <c:v>2013</c:v>
                </c:pt>
                <c:pt idx="5">
                  <c:v>2014</c:v>
                </c:pt>
                <c:pt idx="6">
                  <c:v>2015p</c:v>
                </c:pt>
              </c:strCache>
            </c:strRef>
          </c:cat>
          <c:val>
            <c:numRef>
              <c:f>(B.2!$L$10,B.2!$N$10,B.2!$P$10,B.2!$R$10,B.2!$T$10,B.2!$V$10,B.2!$X$10)</c:f>
              <c:numCache>
                <c:formatCode>0%</c:formatCode>
                <c:ptCount val="7"/>
                <c:pt idx="0">
                  <c:v>0.6345733041575492</c:v>
                </c:pt>
                <c:pt idx="1">
                  <c:v>0.62363238512035013</c:v>
                </c:pt>
                <c:pt idx="2">
                  <c:v>0.67394468704512378</c:v>
                </c:pt>
                <c:pt idx="3">
                  <c:v>0.66035904900533726</c:v>
                </c:pt>
                <c:pt idx="4">
                  <c:v>0.65451311694086256</c:v>
                </c:pt>
                <c:pt idx="5">
                  <c:v>0.67229879946642956</c:v>
                </c:pt>
                <c:pt idx="6">
                  <c:v>0.64581535806729939</c:v>
                </c:pt>
              </c:numCache>
            </c:numRef>
          </c:val>
          <c:extLst>
            <c:ext xmlns:c16="http://schemas.microsoft.com/office/drawing/2014/chart" uri="{C3380CC4-5D6E-409C-BE32-E72D297353CC}">
              <c16:uniqueId val="{00000000-910D-4538-BAEF-537EFC75E0EB}"/>
            </c:ext>
          </c:extLst>
        </c:ser>
        <c:ser>
          <c:idx val="1"/>
          <c:order val="1"/>
          <c:tx>
            <c:v>Exporta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B.2!$G$73:$M$73</c:f>
              <c:strCache>
                <c:ptCount val="7"/>
                <c:pt idx="0">
                  <c:v>2009</c:v>
                </c:pt>
                <c:pt idx="1">
                  <c:v>2010</c:v>
                </c:pt>
                <c:pt idx="2">
                  <c:v>2011</c:v>
                </c:pt>
                <c:pt idx="3">
                  <c:v>2012</c:v>
                </c:pt>
                <c:pt idx="4">
                  <c:v>2013</c:v>
                </c:pt>
                <c:pt idx="5">
                  <c:v>2014</c:v>
                </c:pt>
                <c:pt idx="6">
                  <c:v>2015p</c:v>
                </c:pt>
              </c:strCache>
            </c:strRef>
          </c:cat>
          <c:val>
            <c:numRef>
              <c:f>(B.2!$L$11,B.2!$N$11,B.2!$P$11,B.2!$R$11,B.2!$T$11,B.2!$V$11,B.2!$X$11)</c:f>
              <c:numCache>
                <c:formatCode>0%</c:formatCode>
                <c:ptCount val="7"/>
                <c:pt idx="0">
                  <c:v>0.36542669584245074</c:v>
                </c:pt>
                <c:pt idx="1">
                  <c:v>0.37636761487964987</c:v>
                </c:pt>
                <c:pt idx="2">
                  <c:v>0.32605531295487628</c:v>
                </c:pt>
                <c:pt idx="3">
                  <c:v>0.33964095099466279</c:v>
                </c:pt>
                <c:pt idx="4">
                  <c:v>0.34548688305913738</c:v>
                </c:pt>
                <c:pt idx="5">
                  <c:v>0.352156514006225</c:v>
                </c:pt>
                <c:pt idx="6">
                  <c:v>0.35418464193270061</c:v>
                </c:pt>
              </c:numCache>
            </c:numRef>
          </c:val>
          <c:extLst>
            <c:ext xmlns:c16="http://schemas.microsoft.com/office/drawing/2014/chart" uri="{C3380CC4-5D6E-409C-BE32-E72D297353CC}">
              <c16:uniqueId val="{00000001-910D-4538-BAEF-537EFC75E0EB}"/>
            </c:ext>
          </c:extLst>
        </c:ser>
        <c:dLbls>
          <c:dLblPos val="inEnd"/>
          <c:showLegendKey val="0"/>
          <c:showVal val="1"/>
          <c:showCatName val="0"/>
          <c:showSerName val="0"/>
          <c:showPercent val="0"/>
          <c:showBubbleSize val="0"/>
        </c:dLbls>
        <c:gapWidth val="150"/>
        <c:overlap val="100"/>
        <c:axId val="279129264"/>
        <c:axId val="279129824"/>
      </c:barChart>
      <c:catAx>
        <c:axId val="279129264"/>
        <c:scaling>
          <c:orientation val="minMax"/>
        </c:scaling>
        <c:delete val="0"/>
        <c:axPos val="l"/>
        <c:numFmt formatCode="General" sourceLinked="1"/>
        <c:majorTickMark val="out"/>
        <c:minorTickMark val="none"/>
        <c:tickLblPos val="nextTo"/>
        <c:crossAx val="279129824"/>
        <c:crosses val="autoZero"/>
        <c:auto val="1"/>
        <c:lblAlgn val="ctr"/>
        <c:lblOffset val="100"/>
        <c:noMultiLvlLbl val="0"/>
      </c:catAx>
      <c:valAx>
        <c:axId val="279129824"/>
        <c:scaling>
          <c:orientation val="minMax"/>
        </c:scaling>
        <c:delete val="0"/>
        <c:axPos val="b"/>
        <c:majorGridlines>
          <c:spPr>
            <a:ln>
              <a:solidFill>
                <a:schemeClr val="bg1"/>
              </a:solidFill>
            </a:ln>
          </c:spPr>
        </c:majorGridlines>
        <c:numFmt formatCode="0%" sourceLinked="1"/>
        <c:majorTickMark val="out"/>
        <c:minorTickMark val="none"/>
        <c:tickLblPos val="nextTo"/>
        <c:crossAx val="279129264"/>
        <c:crosses val="autoZero"/>
        <c:crossBetween val="between"/>
      </c:valAx>
      <c:spPr>
        <a:solidFill>
          <a:schemeClr val="bg1">
            <a:lumMod val="75000"/>
          </a:schemeClr>
        </a:solidFill>
        <a:ln>
          <a:noFill/>
        </a:ln>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CL" baseline="0">
                <a:solidFill>
                  <a:schemeClr val="tx1">
                    <a:lumMod val="65000"/>
                    <a:lumOff val="35000"/>
                  </a:schemeClr>
                </a:solidFill>
              </a:rPr>
              <a:t>Total gasto en I+D de empresas exportadoras (MM$ reales de 2015)</a:t>
            </a:r>
          </a:p>
        </c:rich>
      </c:tx>
      <c:layout>
        <c:manualLayout>
          <c:xMode val="edge"/>
          <c:yMode val="edge"/>
          <c:x val="0.12160685723926042"/>
          <c:y val="2.9574855628518078E-2"/>
        </c:manualLayout>
      </c:layout>
      <c:overlay val="0"/>
    </c:title>
    <c:autoTitleDeleted val="0"/>
    <c:plotArea>
      <c:layout>
        <c:manualLayout>
          <c:layoutTarget val="inner"/>
          <c:xMode val="edge"/>
          <c:yMode val="edge"/>
          <c:x val="9.8378024131408795E-2"/>
          <c:y val="0.17301969755246724"/>
          <c:w val="0.77423889380947286"/>
          <c:h val="0.55302922981564617"/>
        </c:manualLayout>
      </c:layout>
      <c:barChart>
        <c:barDir val="col"/>
        <c:grouping val="clustered"/>
        <c:varyColors val="0"/>
        <c:ser>
          <c:idx val="0"/>
          <c:order val="0"/>
          <c:tx>
            <c:strRef>
              <c:f>B.2!$J$20</c:f>
              <c:strCache>
                <c:ptCount val="1"/>
                <c:pt idx="0">
                  <c:v>No Exporta</c:v>
                </c:pt>
              </c:strCache>
            </c:strRef>
          </c:tx>
          <c:invertIfNegative val="0"/>
          <c:cat>
            <c:multiLvlStrRef>
              <c:f>B.2!$K$18:$AE$19</c:f>
              <c:multiLvlStrCache>
                <c:ptCount val="21"/>
                <c:lvl>
                  <c:pt idx="0">
                    <c:v>Gasto Corriente</c:v>
                  </c:pt>
                  <c:pt idx="1">
                    <c:v>Gasto Capital</c:v>
                  </c:pt>
                  <c:pt idx="2">
                    <c:v>Gasto Total</c:v>
                  </c:pt>
                  <c:pt idx="3">
                    <c:v>Gasto Corriente</c:v>
                  </c:pt>
                  <c:pt idx="4">
                    <c:v>Gasto Capital</c:v>
                  </c:pt>
                  <c:pt idx="5">
                    <c:v>Gasto Total</c:v>
                  </c:pt>
                  <c:pt idx="6">
                    <c:v>Gasto Corriente</c:v>
                  </c:pt>
                  <c:pt idx="7">
                    <c:v>Gasto Capital</c:v>
                  </c:pt>
                  <c:pt idx="8">
                    <c:v>Gasto Total</c:v>
                  </c:pt>
                  <c:pt idx="9">
                    <c:v>Gasto Corriente</c:v>
                  </c:pt>
                  <c:pt idx="10">
                    <c:v>Gasto Capital</c:v>
                  </c:pt>
                  <c:pt idx="11">
                    <c:v>Gasto Total</c:v>
                  </c:pt>
                  <c:pt idx="12">
                    <c:v>Gasto Corriente</c:v>
                  </c:pt>
                  <c:pt idx="13">
                    <c:v>Gasto Capital</c:v>
                  </c:pt>
                  <c:pt idx="14">
                    <c:v>Gasto Total</c:v>
                  </c:pt>
                  <c:pt idx="15">
                    <c:v>Gasto Corriente</c:v>
                  </c:pt>
                  <c:pt idx="16">
                    <c:v>Gasto Capital</c:v>
                  </c:pt>
                  <c:pt idx="17">
                    <c:v>Gasto Total</c:v>
                  </c:pt>
                  <c:pt idx="18">
                    <c:v>Gasto Corriente</c:v>
                  </c:pt>
                  <c:pt idx="19">
                    <c:v>Gasto Capital</c:v>
                  </c:pt>
                  <c:pt idx="20">
                    <c:v>Gasto Total</c:v>
                  </c:pt>
                </c:lvl>
                <c:lvl>
                  <c:pt idx="0">
                    <c:v>2009</c:v>
                  </c:pt>
                  <c:pt idx="3">
                    <c:v>2010</c:v>
                  </c:pt>
                  <c:pt idx="6">
                    <c:v>2011</c:v>
                  </c:pt>
                  <c:pt idx="9">
                    <c:v>2012</c:v>
                  </c:pt>
                  <c:pt idx="12">
                    <c:v>2013</c:v>
                  </c:pt>
                  <c:pt idx="15">
                    <c:v>2014</c:v>
                  </c:pt>
                  <c:pt idx="18">
                    <c:v>2015p</c:v>
                  </c:pt>
                </c:lvl>
              </c:multiLvlStrCache>
            </c:multiLvlStrRef>
          </c:cat>
          <c:val>
            <c:numRef>
              <c:f>B.2!$K$20:$AE$20</c:f>
              <c:numCache>
                <c:formatCode>#,##0</c:formatCode>
                <c:ptCount val="21"/>
                <c:pt idx="0">
                  <c:v>46067.73</c:v>
                </c:pt>
                <c:pt idx="1">
                  <c:v>11671.78</c:v>
                </c:pt>
                <c:pt idx="2">
                  <c:v>57739.51</c:v>
                </c:pt>
                <c:pt idx="3">
                  <c:v>52513.36</c:v>
                </c:pt>
                <c:pt idx="4">
                  <c:v>17978.310000000001</c:v>
                </c:pt>
                <c:pt idx="5">
                  <c:v>70491.67</c:v>
                </c:pt>
                <c:pt idx="6">
                  <c:v>47714.97</c:v>
                </c:pt>
                <c:pt idx="7">
                  <c:v>17909.11</c:v>
                </c:pt>
                <c:pt idx="8">
                  <c:v>65624.08</c:v>
                </c:pt>
                <c:pt idx="9">
                  <c:v>58481.33</c:v>
                </c:pt>
                <c:pt idx="10">
                  <c:v>12332.3</c:v>
                </c:pt>
                <c:pt idx="11">
                  <c:v>70813.63</c:v>
                </c:pt>
                <c:pt idx="12">
                  <c:v>57895.69</c:v>
                </c:pt>
                <c:pt idx="13">
                  <c:v>11720.98</c:v>
                </c:pt>
                <c:pt idx="14">
                  <c:v>69616.67</c:v>
                </c:pt>
                <c:pt idx="15">
                  <c:v>51079.91</c:v>
                </c:pt>
                <c:pt idx="16">
                  <c:v>12082.63</c:v>
                </c:pt>
                <c:pt idx="17">
                  <c:v>63162.54</c:v>
                </c:pt>
                <c:pt idx="18">
                  <c:v>65336.12</c:v>
                </c:pt>
                <c:pt idx="19">
                  <c:v>10095.51</c:v>
                </c:pt>
                <c:pt idx="20">
                  <c:v>75431.63</c:v>
                </c:pt>
              </c:numCache>
            </c:numRef>
          </c:val>
          <c:extLst>
            <c:ext xmlns:c16="http://schemas.microsoft.com/office/drawing/2014/chart" uri="{C3380CC4-5D6E-409C-BE32-E72D297353CC}">
              <c16:uniqueId val="{00000000-E9EC-48B9-B55E-C7A506BB34BE}"/>
            </c:ext>
          </c:extLst>
        </c:ser>
        <c:ser>
          <c:idx val="1"/>
          <c:order val="1"/>
          <c:tx>
            <c:strRef>
              <c:f>B.2!$J$21</c:f>
              <c:strCache>
                <c:ptCount val="1"/>
                <c:pt idx="0">
                  <c:v>Exporta</c:v>
                </c:pt>
              </c:strCache>
            </c:strRef>
          </c:tx>
          <c:invertIfNegative val="0"/>
          <c:cat>
            <c:multiLvlStrRef>
              <c:f>B.2!$K$18:$AE$19</c:f>
              <c:multiLvlStrCache>
                <c:ptCount val="21"/>
                <c:lvl>
                  <c:pt idx="0">
                    <c:v>Gasto Corriente</c:v>
                  </c:pt>
                  <c:pt idx="1">
                    <c:v>Gasto Capital</c:v>
                  </c:pt>
                  <c:pt idx="2">
                    <c:v>Gasto Total</c:v>
                  </c:pt>
                  <c:pt idx="3">
                    <c:v>Gasto Corriente</c:v>
                  </c:pt>
                  <c:pt idx="4">
                    <c:v>Gasto Capital</c:v>
                  </c:pt>
                  <c:pt idx="5">
                    <c:v>Gasto Total</c:v>
                  </c:pt>
                  <c:pt idx="6">
                    <c:v>Gasto Corriente</c:v>
                  </c:pt>
                  <c:pt idx="7">
                    <c:v>Gasto Capital</c:v>
                  </c:pt>
                  <c:pt idx="8">
                    <c:v>Gasto Total</c:v>
                  </c:pt>
                  <c:pt idx="9">
                    <c:v>Gasto Corriente</c:v>
                  </c:pt>
                  <c:pt idx="10">
                    <c:v>Gasto Capital</c:v>
                  </c:pt>
                  <c:pt idx="11">
                    <c:v>Gasto Total</c:v>
                  </c:pt>
                  <c:pt idx="12">
                    <c:v>Gasto Corriente</c:v>
                  </c:pt>
                  <c:pt idx="13">
                    <c:v>Gasto Capital</c:v>
                  </c:pt>
                  <c:pt idx="14">
                    <c:v>Gasto Total</c:v>
                  </c:pt>
                  <c:pt idx="15">
                    <c:v>Gasto Corriente</c:v>
                  </c:pt>
                  <c:pt idx="16">
                    <c:v>Gasto Capital</c:v>
                  </c:pt>
                  <c:pt idx="17">
                    <c:v>Gasto Total</c:v>
                  </c:pt>
                  <c:pt idx="18">
                    <c:v>Gasto Corriente</c:v>
                  </c:pt>
                  <c:pt idx="19">
                    <c:v>Gasto Capital</c:v>
                  </c:pt>
                  <c:pt idx="20">
                    <c:v>Gasto Total</c:v>
                  </c:pt>
                </c:lvl>
                <c:lvl>
                  <c:pt idx="0">
                    <c:v>2009</c:v>
                  </c:pt>
                  <c:pt idx="3">
                    <c:v>2010</c:v>
                  </c:pt>
                  <c:pt idx="6">
                    <c:v>2011</c:v>
                  </c:pt>
                  <c:pt idx="9">
                    <c:v>2012</c:v>
                  </c:pt>
                  <c:pt idx="12">
                    <c:v>2013</c:v>
                  </c:pt>
                  <c:pt idx="15">
                    <c:v>2014</c:v>
                  </c:pt>
                  <c:pt idx="18">
                    <c:v>2015p</c:v>
                  </c:pt>
                </c:lvl>
              </c:multiLvlStrCache>
            </c:multiLvlStrRef>
          </c:cat>
          <c:val>
            <c:numRef>
              <c:f>B.2!$K$21:$AE$21</c:f>
              <c:numCache>
                <c:formatCode>#,##0</c:formatCode>
                <c:ptCount val="21"/>
                <c:pt idx="0">
                  <c:v>55742.5</c:v>
                </c:pt>
                <c:pt idx="1">
                  <c:v>9083.27</c:v>
                </c:pt>
                <c:pt idx="2">
                  <c:v>64825.770000000004</c:v>
                </c:pt>
                <c:pt idx="3">
                  <c:v>46107.35</c:v>
                </c:pt>
                <c:pt idx="4">
                  <c:v>13184.77</c:v>
                </c:pt>
                <c:pt idx="5">
                  <c:v>59292.119999999995</c:v>
                </c:pt>
                <c:pt idx="6">
                  <c:v>65805.81</c:v>
                </c:pt>
                <c:pt idx="7">
                  <c:v>35268.089999999997</c:v>
                </c:pt>
                <c:pt idx="8">
                  <c:v>101073.9</c:v>
                </c:pt>
                <c:pt idx="9">
                  <c:v>78601.759999999995</c:v>
                </c:pt>
                <c:pt idx="10">
                  <c:v>32923.620000000003</c:v>
                </c:pt>
                <c:pt idx="11">
                  <c:v>111525.38</c:v>
                </c:pt>
                <c:pt idx="12">
                  <c:v>100680.35</c:v>
                </c:pt>
                <c:pt idx="13">
                  <c:v>34588.71</c:v>
                </c:pt>
                <c:pt idx="14">
                  <c:v>135269.06</c:v>
                </c:pt>
                <c:pt idx="15">
                  <c:v>110652.38</c:v>
                </c:pt>
                <c:pt idx="16">
                  <c:v>20337.28</c:v>
                </c:pt>
                <c:pt idx="17">
                  <c:v>130989.66</c:v>
                </c:pt>
                <c:pt idx="18">
                  <c:v>119721.87</c:v>
                </c:pt>
                <c:pt idx="19">
                  <c:v>13222.33</c:v>
                </c:pt>
                <c:pt idx="20">
                  <c:v>132944.19999999998</c:v>
                </c:pt>
              </c:numCache>
            </c:numRef>
          </c:val>
          <c:extLst>
            <c:ext xmlns:c16="http://schemas.microsoft.com/office/drawing/2014/chart" uri="{C3380CC4-5D6E-409C-BE32-E72D297353CC}">
              <c16:uniqueId val="{00000001-E9EC-48B9-B55E-C7A506BB34BE}"/>
            </c:ext>
          </c:extLst>
        </c:ser>
        <c:dLbls>
          <c:showLegendKey val="0"/>
          <c:showVal val="0"/>
          <c:showCatName val="0"/>
          <c:showSerName val="0"/>
          <c:showPercent val="0"/>
          <c:showBubbleSize val="0"/>
        </c:dLbls>
        <c:gapWidth val="150"/>
        <c:axId val="279132624"/>
        <c:axId val="279133184"/>
      </c:barChart>
      <c:catAx>
        <c:axId val="279132624"/>
        <c:scaling>
          <c:orientation val="minMax"/>
        </c:scaling>
        <c:delete val="0"/>
        <c:axPos val="b"/>
        <c:numFmt formatCode="General" sourceLinked="0"/>
        <c:majorTickMark val="out"/>
        <c:minorTickMark val="none"/>
        <c:tickLblPos val="nextTo"/>
        <c:crossAx val="279133184"/>
        <c:crosses val="autoZero"/>
        <c:auto val="1"/>
        <c:lblAlgn val="ctr"/>
        <c:lblOffset val="100"/>
        <c:noMultiLvlLbl val="0"/>
      </c:catAx>
      <c:valAx>
        <c:axId val="279133184"/>
        <c:scaling>
          <c:orientation val="minMax"/>
        </c:scaling>
        <c:delete val="0"/>
        <c:axPos val="l"/>
        <c:majorGridlines>
          <c:spPr>
            <a:ln>
              <a:solidFill>
                <a:schemeClr val="bg1"/>
              </a:solidFill>
            </a:ln>
          </c:spPr>
        </c:majorGridlines>
        <c:numFmt formatCode="#,##0" sourceLinked="1"/>
        <c:majorTickMark val="out"/>
        <c:minorTickMark val="none"/>
        <c:tickLblPos val="nextTo"/>
        <c:crossAx val="279132624"/>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Promedio</a:t>
            </a:r>
            <a:r>
              <a:rPr lang="es-CL" sz="1600" baseline="0"/>
              <a:t> de gasto I+D si empresa exporta</a:t>
            </a:r>
            <a:r>
              <a:rPr lang="es-CL" sz="1600"/>
              <a:t> (MM$ reales de 2015)</a:t>
            </a:r>
          </a:p>
        </c:rich>
      </c:tx>
      <c:overlay val="0"/>
    </c:title>
    <c:autoTitleDeleted val="0"/>
    <c:plotArea>
      <c:layout>
        <c:manualLayout>
          <c:layoutTarget val="inner"/>
          <c:xMode val="edge"/>
          <c:yMode val="edge"/>
          <c:x val="6.4642561619883104E-2"/>
          <c:y val="0.20758778836855921"/>
          <c:w val="0.76539027486043565"/>
          <c:h val="0.70451167288299488"/>
        </c:manualLayout>
      </c:layout>
      <c:lineChart>
        <c:grouping val="standard"/>
        <c:varyColors val="0"/>
        <c:ser>
          <c:idx val="0"/>
          <c:order val="0"/>
          <c:tx>
            <c:strRef>
              <c:f>B.2!$AI$20</c:f>
              <c:strCache>
                <c:ptCount val="1"/>
                <c:pt idx="0">
                  <c:v>No Exporta</c:v>
                </c:pt>
              </c:strCache>
            </c:strRef>
          </c:tx>
          <c:dLbls>
            <c:spPr>
              <a:noFill/>
              <a:ln>
                <a:noFill/>
              </a:ln>
              <a:effectLst/>
            </c:spPr>
            <c:txPr>
              <a:bodyPr/>
              <a:lstStyle/>
              <a:p>
                <a:pPr>
                  <a:defRPr b="1">
                    <a:solidFill>
                      <a:srgbClr val="0070C0"/>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B.2!$AJ$19:$AP$19</c:f>
              <c:strCache>
                <c:ptCount val="7"/>
                <c:pt idx="0">
                  <c:v>2009</c:v>
                </c:pt>
                <c:pt idx="1">
                  <c:v>2010</c:v>
                </c:pt>
                <c:pt idx="2">
                  <c:v>2011</c:v>
                </c:pt>
                <c:pt idx="3">
                  <c:v>2012</c:v>
                </c:pt>
                <c:pt idx="4">
                  <c:v>2013</c:v>
                </c:pt>
                <c:pt idx="5">
                  <c:v>2014</c:v>
                </c:pt>
                <c:pt idx="6">
                  <c:v>2015p</c:v>
                </c:pt>
              </c:strCache>
            </c:strRef>
          </c:cat>
          <c:val>
            <c:numRef>
              <c:f>B.2!$AJ$20:$AP$20</c:f>
              <c:numCache>
                <c:formatCode>#,##0</c:formatCode>
                <c:ptCount val="7"/>
                <c:pt idx="0">
                  <c:v>57739.51</c:v>
                </c:pt>
                <c:pt idx="1">
                  <c:v>70491.67</c:v>
                </c:pt>
                <c:pt idx="2">
                  <c:v>65624.08</c:v>
                </c:pt>
                <c:pt idx="3">
                  <c:v>70813.63</c:v>
                </c:pt>
                <c:pt idx="4">
                  <c:v>69616.67</c:v>
                </c:pt>
                <c:pt idx="5">
                  <c:v>63162.54</c:v>
                </c:pt>
                <c:pt idx="6">
                  <c:v>75431.63</c:v>
                </c:pt>
              </c:numCache>
            </c:numRef>
          </c:val>
          <c:smooth val="0"/>
          <c:extLst>
            <c:ext xmlns:c16="http://schemas.microsoft.com/office/drawing/2014/chart" uri="{C3380CC4-5D6E-409C-BE32-E72D297353CC}">
              <c16:uniqueId val="{00000000-ED27-4187-A2A1-24CB6031AE22}"/>
            </c:ext>
          </c:extLst>
        </c:ser>
        <c:ser>
          <c:idx val="1"/>
          <c:order val="1"/>
          <c:tx>
            <c:strRef>
              <c:f>B.2!$AI$21</c:f>
              <c:strCache>
                <c:ptCount val="1"/>
                <c:pt idx="0">
                  <c:v>Exporta</c:v>
                </c:pt>
              </c:strCache>
            </c:strRef>
          </c:tx>
          <c:dLbls>
            <c:dLbl>
              <c:idx val="1"/>
              <c:layout>
                <c:manualLayout>
                  <c:x val="-3.7718832020997378E-2"/>
                  <c:y val="7.6833264263019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27-4187-A2A1-24CB6031AE22}"/>
                </c:ext>
              </c:extLst>
            </c:dLbl>
            <c:spPr>
              <a:noFill/>
              <a:ln>
                <a:noFill/>
              </a:ln>
              <a:effectLst/>
            </c:spPr>
            <c:txPr>
              <a:bodyPr/>
              <a:lstStyle/>
              <a:p>
                <a:pPr>
                  <a:defRPr b="1">
                    <a:solidFill>
                      <a:srgbClr val="FF0000"/>
                    </a:solidFil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B.2!$AJ$19:$AP$19</c:f>
              <c:strCache>
                <c:ptCount val="7"/>
                <c:pt idx="0">
                  <c:v>2009</c:v>
                </c:pt>
                <c:pt idx="1">
                  <c:v>2010</c:v>
                </c:pt>
                <c:pt idx="2">
                  <c:v>2011</c:v>
                </c:pt>
                <c:pt idx="3">
                  <c:v>2012</c:v>
                </c:pt>
                <c:pt idx="4">
                  <c:v>2013</c:v>
                </c:pt>
                <c:pt idx="5">
                  <c:v>2014</c:v>
                </c:pt>
                <c:pt idx="6">
                  <c:v>2015p</c:v>
                </c:pt>
              </c:strCache>
            </c:strRef>
          </c:cat>
          <c:val>
            <c:numRef>
              <c:f>B.2!$AJ$21:$AP$21</c:f>
              <c:numCache>
                <c:formatCode>#,##0</c:formatCode>
                <c:ptCount val="7"/>
                <c:pt idx="0">
                  <c:v>64825.760000000002</c:v>
                </c:pt>
                <c:pt idx="1">
                  <c:v>59292.12</c:v>
                </c:pt>
                <c:pt idx="2">
                  <c:v>101073.9</c:v>
                </c:pt>
                <c:pt idx="3">
                  <c:v>111525.37</c:v>
                </c:pt>
                <c:pt idx="4">
                  <c:v>135269.06</c:v>
                </c:pt>
                <c:pt idx="5">
                  <c:v>130989.66</c:v>
                </c:pt>
                <c:pt idx="6">
                  <c:v>132944.20000000001</c:v>
                </c:pt>
              </c:numCache>
            </c:numRef>
          </c:val>
          <c:smooth val="0"/>
          <c:extLst>
            <c:ext xmlns:c16="http://schemas.microsoft.com/office/drawing/2014/chart" uri="{C3380CC4-5D6E-409C-BE32-E72D297353CC}">
              <c16:uniqueId val="{00000002-ED27-4187-A2A1-24CB6031AE22}"/>
            </c:ext>
          </c:extLst>
        </c:ser>
        <c:dLbls>
          <c:dLblPos val="t"/>
          <c:showLegendKey val="0"/>
          <c:showVal val="1"/>
          <c:showCatName val="0"/>
          <c:showSerName val="0"/>
          <c:showPercent val="0"/>
          <c:showBubbleSize val="0"/>
        </c:dLbls>
        <c:marker val="1"/>
        <c:smooth val="0"/>
        <c:axId val="270231504"/>
        <c:axId val="270232064"/>
      </c:lineChart>
      <c:catAx>
        <c:axId val="270231504"/>
        <c:scaling>
          <c:orientation val="minMax"/>
        </c:scaling>
        <c:delete val="0"/>
        <c:axPos val="b"/>
        <c:numFmt formatCode="General" sourceLinked="1"/>
        <c:majorTickMark val="out"/>
        <c:minorTickMark val="none"/>
        <c:tickLblPos val="nextTo"/>
        <c:crossAx val="270232064"/>
        <c:crosses val="autoZero"/>
        <c:auto val="1"/>
        <c:lblAlgn val="ctr"/>
        <c:lblOffset val="100"/>
        <c:noMultiLvlLbl val="0"/>
      </c:catAx>
      <c:valAx>
        <c:axId val="270232064"/>
        <c:scaling>
          <c:orientation val="minMax"/>
        </c:scaling>
        <c:delete val="0"/>
        <c:axPos val="l"/>
        <c:majorGridlines>
          <c:spPr>
            <a:ln>
              <a:solidFill>
                <a:schemeClr val="bg1"/>
              </a:solidFill>
            </a:ln>
          </c:spPr>
        </c:majorGridlines>
        <c:numFmt formatCode="#,##0" sourceLinked="1"/>
        <c:majorTickMark val="out"/>
        <c:minorTickMark val="none"/>
        <c:tickLblPos val="nextTo"/>
        <c:crossAx val="270231504"/>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baseline="0">
                <a:solidFill>
                  <a:sysClr val="windowText" lastClr="000000"/>
                </a:solidFill>
              </a:rPr>
              <a:t>Evolución de la Distribución de Gasto en I+D Según Sector de Ejecución (MM$ reales de 2014)</a:t>
            </a:r>
          </a:p>
        </c:rich>
      </c:tx>
      <c:overlay val="0"/>
    </c:title>
    <c:autoTitleDeleted val="0"/>
    <c:plotArea>
      <c:layout>
        <c:manualLayout>
          <c:layoutTarget val="inner"/>
          <c:xMode val="edge"/>
          <c:yMode val="edge"/>
          <c:x val="7.935025868276771E-2"/>
          <c:y val="0.16280675334525005"/>
          <c:w val="0.89633626872704886"/>
          <c:h val="0.69816770565201169"/>
        </c:manualLayout>
      </c:layout>
      <c:lineChart>
        <c:grouping val="standard"/>
        <c:varyColors val="0"/>
        <c:ser>
          <c:idx val="0"/>
          <c:order val="0"/>
          <c:tx>
            <c:strRef>
              <c:f>'C.3'!$B$11</c:f>
              <c:strCache>
                <c:ptCount val="1"/>
                <c:pt idx="0">
                  <c:v>Empresas</c:v>
                </c:pt>
              </c:strCache>
            </c:strRef>
          </c:tx>
          <c:marker>
            <c:symbol val="none"/>
          </c:marker>
          <c:dLbls>
            <c:dLbl>
              <c:idx val="1"/>
              <c:layout>
                <c:manualLayout>
                  <c:x val="-1.4678899082568808E-2"/>
                  <c:y val="-2.7777777777777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70-427B-BF62-E9DEC288C51B}"/>
                </c:ext>
              </c:extLst>
            </c:dLbl>
            <c:dLbl>
              <c:idx val="2"/>
              <c:layout>
                <c:manualLayout>
                  <c:x val="-2.4464831804281344E-3"/>
                  <c:y val="-3.7037037037037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70-427B-BF62-E9DEC288C51B}"/>
                </c:ext>
              </c:extLst>
            </c:dLbl>
            <c:dLbl>
              <c:idx val="3"/>
              <c:layout>
                <c:manualLayout>
                  <c:x val="4.8929663608562688E-3"/>
                  <c:y val="3.70370370370369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70-427B-BF62-E9DEC288C51B}"/>
                </c:ext>
              </c:extLst>
            </c:dLbl>
            <c:dLbl>
              <c:idx val="4"/>
              <c:layout>
                <c:manualLayout>
                  <c:x val="-8.7145981458628848E-3"/>
                  <c:y val="-4.1666735218339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70-427B-BF62-E9DEC288C51B}"/>
                </c:ext>
              </c:extLst>
            </c:dLbl>
            <c:dLbl>
              <c:idx val="5"/>
              <c:layout>
                <c:manualLayout>
                  <c:x val="-2.9293812882344415E-2"/>
                  <c:y val="-4.54664173579417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70-427B-BF62-E9DEC288C51B}"/>
                </c:ext>
              </c:extLst>
            </c:dLbl>
            <c:dLbl>
              <c:idx val="6"/>
              <c:layout>
                <c:manualLayout>
                  <c:x val="-3.485839258345154E-3"/>
                  <c:y val="-2.3506368724642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70-427B-BF62-E9DEC288C51B}"/>
                </c:ext>
              </c:extLst>
            </c:dLbl>
            <c:spPr>
              <a:noFill/>
              <a:ln>
                <a:noFill/>
              </a:ln>
              <a:effectLst/>
            </c:spPr>
            <c:txPr>
              <a:bodyPr/>
              <a:lstStyle/>
              <a:p>
                <a:pPr>
                  <a:defRPr b="1">
                    <a:solidFill>
                      <a:schemeClr val="accent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'C.3'!$C$7:$K$7</c:f>
              <c:strCache>
                <c:ptCount val="9"/>
                <c:pt idx="0">
                  <c:v>2007</c:v>
                </c:pt>
                <c:pt idx="1">
                  <c:v>2008</c:v>
                </c:pt>
                <c:pt idx="2">
                  <c:v>2009</c:v>
                </c:pt>
                <c:pt idx="3">
                  <c:v>2010</c:v>
                </c:pt>
                <c:pt idx="4">
                  <c:v>2011</c:v>
                </c:pt>
                <c:pt idx="5">
                  <c:v>2012</c:v>
                </c:pt>
                <c:pt idx="6">
                  <c:v>2013</c:v>
                </c:pt>
                <c:pt idx="7">
                  <c:v>2014</c:v>
                </c:pt>
                <c:pt idx="8">
                  <c:v>2015p</c:v>
                </c:pt>
              </c:strCache>
            </c:strRef>
          </c:cat>
          <c:val>
            <c:numRef>
              <c:f>'C.3'!$C$11:$K$11</c:f>
              <c:numCache>
                <c:formatCode>#,##0</c:formatCode>
                <c:ptCount val="9"/>
                <c:pt idx="0">
                  <c:v>126477.72</c:v>
                </c:pt>
                <c:pt idx="1">
                  <c:v>172281.3</c:v>
                </c:pt>
                <c:pt idx="2">
                  <c:v>122565.27</c:v>
                </c:pt>
                <c:pt idx="3">
                  <c:v>129783.78</c:v>
                </c:pt>
                <c:pt idx="4">
                  <c:v>166697.98000000001</c:v>
                </c:pt>
                <c:pt idx="5">
                  <c:v>182339</c:v>
                </c:pt>
                <c:pt idx="6">
                  <c:v>204885.73</c:v>
                </c:pt>
                <c:pt idx="7">
                  <c:v>194152.2</c:v>
                </c:pt>
                <c:pt idx="8">
                  <c:v>208375.83</c:v>
                </c:pt>
              </c:numCache>
            </c:numRef>
          </c:val>
          <c:smooth val="1"/>
          <c:extLst>
            <c:ext xmlns:c16="http://schemas.microsoft.com/office/drawing/2014/chart" uri="{C3380CC4-5D6E-409C-BE32-E72D297353CC}">
              <c16:uniqueId val="{00000006-F870-427B-BF62-E9DEC288C51B}"/>
            </c:ext>
          </c:extLst>
        </c:ser>
        <c:ser>
          <c:idx val="1"/>
          <c:order val="1"/>
          <c:tx>
            <c:strRef>
              <c:f>'C.3'!$B$8</c:f>
              <c:strCache>
                <c:ptCount val="1"/>
                <c:pt idx="0">
                  <c:v>Estado</c:v>
                </c:pt>
              </c:strCache>
            </c:strRef>
          </c:tx>
          <c:marker>
            <c:symbol val="none"/>
          </c:marker>
          <c:dLbls>
            <c:dLbl>
              <c:idx val="0"/>
              <c:layout>
                <c:manualLayout>
                  <c:x val="2.2425836755411364E-17"/>
                  <c:y val="2.31481481481480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70-427B-BF62-E9DEC288C51B}"/>
                </c:ext>
              </c:extLst>
            </c:dLbl>
            <c:dLbl>
              <c:idx val="1"/>
              <c:layout>
                <c:manualLayout>
                  <c:x val="-2.2018348623853212E-2"/>
                  <c:y val="-2.77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870-427B-BF62-E9DEC288C51B}"/>
                </c:ext>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70-427B-BF62-E9DEC288C51B}"/>
                </c:ext>
              </c:extLst>
            </c:dLbl>
            <c:dLbl>
              <c:idx val="3"/>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870-427B-BF62-E9DEC288C51B}"/>
                </c:ext>
              </c:extLst>
            </c:dLbl>
            <c:dLbl>
              <c:idx val="4"/>
              <c:layout>
                <c:manualLayout>
                  <c:x val="-8.9703347021645455E-17"/>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870-427B-BF62-E9DEC288C51B}"/>
                </c:ext>
              </c:extLst>
            </c:dLbl>
            <c:dLbl>
              <c:idx val="5"/>
              <c:layout>
                <c:manualLayout>
                  <c:x val="0"/>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870-427B-BF62-E9DEC288C51B}"/>
                </c:ext>
              </c:extLst>
            </c:dLbl>
            <c:dLbl>
              <c:idx val="6"/>
              <c:layout>
                <c:manualLayout>
                  <c:x val="0"/>
                  <c:y val="-2.0894549977460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870-427B-BF62-E9DEC288C51B}"/>
                </c:ext>
              </c:extLst>
            </c:dLbl>
            <c:spPr>
              <a:noFill/>
              <a:ln>
                <a:noFill/>
              </a:ln>
              <a:effectLst/>
            </c:spPr>
            <c:txPr>
              <a:bodyPr/>
              <a:lstStyle/>
              <a:p>
                <a:pPr>
                  <a:defRPr b="1">
                    <a:solidFill>
                      <a:schemeClr val="accent2"/>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'C.3'!$C$7:$K$7</c:f>
              <c:strCache>
                <c:ptCount val="9"/>
                <c:pt idx="0">
                  <c:v>2007</c:v>
                </c:pt>
                <c:pt idx="1">
                  <c:v>2008</c:v>
                </c:pt>
                <c:pt idx="2">
                  <c:v>2009</c:v>
                </c:pt>
                <c:pt idx="3">
                  <c:v>2010</c:v>
                </c:pt>
                <c:pt idx="4">
                  <c:v>2011</c:v>
                </c:pt>
                <c:pt idx="5">
                  <c:v>2012</c:v>
                </c:pt>
                <c:pt idx="6">
                  <c:v>2013</c:v>
                </c:pt>
                <c:pt idx="7">
                  <c:v>2014</c:v>
                </c:pt>
                <c:pt idx="8">
                  <c:v>2015p</c:v>
                </c:pt>
              </c:strCache>
            </c:strRef>
          </c:cat>
          <c:val>
            <c:numRef>
              <c:f>'C.3'!$C$8:$K$8</c:f>
              <c:numCache>
                <c:formatCode>#,##0</c:formatCode>
                <c:ptCount val="9"/>
                <c:pt idx="0">
                  <c:v>35912.699999999997</c:v>
                </c:pt>
                <c:pt idx="1">
                  <c:v>41232.79</c:v>
                </c:pt>
                <c:pt idx="2">
                  <c:v>13943.65</c:v>
                </c:pt>
                <c:pt idx="3">
                  <c:v>16158.9</c:v>
                </c:pt>
                <c:pt idx="4">
                  <c:v>19463</c:v>
                </c:pt>
                <c:pt idx="5">
                  <c:v>21590.11</c:v>
                </c:pt>
                <c:pt idx="6">
                  <c:v>49157.94</c:v>
                </c:pt>
                <c:pt idx="7">
                  <c:v>47370.78</c:v>
                </c:pt>
                <c:pt idx="8">
                  <c:v>47448.25</c:v>
                </c:pt>
              </c:numCache>
            </c:numRef>
          </c:val>
          <c:smooth val="1"/>
          <c:extLst>
            <c:ext xmlns:c16="http://schemas.microsoft.com/office/drawing/2014/chart" uri="{C3380CC4-5D6E-409C-BE32-E72D297353CC}">
              <c16:uniqueId val="{0000000E-F870-427B-BF62-E9DEC288C51B}"/>
            </c:ext>
          </c:extLst>
        </c:ser>
        <c:ser>
          <c:idx val="2"/>
          <c:order val="2"/>
          <c:tx>
            <c:strRef>
              <c:f>'C.3'!$B$9</c:f>
              <c:strCache>
                <c:ptCount val="1"/>
                <c:pt idx="0">
                  <c:v>Ed. Superior</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870-427B-BF62-E9DEC288C51B}"/>
                </c:ext>
              </c:extLst>
            </c:dLbl>
            <c:dLbl>
              <c:idx val="1"/>
              <c:layout>
                <c:manualLayout>
                  <c:x val="-3.944748624328636E-2"/>
                  <c:y val="4.1666735218339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870-427B-BF62-E9DEC288C51B}"/>
                </c:ext>
              </c:extLst>
            </c:dLbl>
            <c:dLbl>
              <c:idx val="2"/>
              <c:layout>
                <c:manualLayout>
                  <c:x val="0"/>
                  <c:y val="-3.24074074074074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870-427B-BF62-E9DEC288C51B}"/>
                </c:ext>
              </c:extLst>
            </c:dLbl>
            <c:dLbl>
              <c:idx val="3"/>
              <c:layout>
                <c:manualLayout>
                  <c:x val="7.3394495412844041E-3"/>
                  <c:y val="-3.24074074074074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870-427B-BF62-E9DEC288C51B}"/>
                </c:ext>
              </c:extLst>
            </c:dLbl>
            <c:dLbl>
              <c:idx val="4"/>
              <c:layout>
                <c:manualLayout>
                  <c:x val="-1.2781262963691806E-16"/>
                  <c:y val="3.12194602296096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870-427B-BF62-E9DEC288C51B}"/>
                </c:ext>
              </c:extLst>
            </c:dLbl>
            <c:dLbl>
              <c:idx val="5"/>
              <c:layout>
                <c:manualLayout>
                  <c:x val="0"/>
                  <c:y val="1.9584116193440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870-427B-BF62-E9DEC288C51B}"/>
                </c:ext>
              </c:extLst>
            </c:dLbl>
            <c:dLbl>
              <c:idx val="6"/>
              <c:layout>
                <c:manualLayout>
                  <c:x val="0"/>
                  <c:y val="-3.1341824966190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870-427B-BF62-E9DEC288C51B}"/>
                </c:ext>
              </c:extLst>
            </c:dLbl>
            <c:spPr>
              <a:noFill/>
              <a:ln>
                <a:noFill/>
              </a:ln>
              <a:effectLst/>
            </c:spPr>
            <c:txPr>
              <a:bodyPr/>
              <a:lstStyle/>
              <a:p>
                <a:pPr>
                  <a:defRPr b="1">
                    <a:solidFill>
                      <a:schemeClr val="accent3"/>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'C.3'!$C$7:$K$7</c:f>
              <c:strCache>
                <c:ptCount val="9"/>
                <c:pt idx="0">
                  <c:v>2007</c:v>
                </c:pt>
                <c:pt idx="1">
                  <c:v>2008</c:v>
                </c:pt>
                <c:pt idx="2">
                  <c:v>2009</c:v>
                </c:pt>
                <c:pt idx="3">
                  <c:v>2010</c:v>
                </c:pt>
                <c:pt idx="4">
                  <c:v>2011</c:v>
                </c:pt>
                <c:pt idx="5">
                  <c:v>2012</c:v>
                </c:pt>
                <c:pt idx="6">
                  <c:v>2013</c:v>
                </c:pt>
                <c:pt idx="7">
                  <c:v>2014</c:v>
                </c:pt>
                <c:pt idx="8">
                  <c:v>2015p</c:v>
                </c:pt>
              </c:strCache>
            </c:strRef>
          </c:cat>
          <c:val>
            <c:numRef>
              <c:f>'C.3'!$C$9:$K$9</c:f>
              <c:numCache>
                <c:formatCode>#,##0</c:formatCode>
                <c:ptCount val="9"/>
                <c:pt idx="0">
                  <c:v>156744.32999999999</c:v>
                </c:pt>
                <c:pt idx="1">
                  <c:v>173962.81</c:v>
                </c:pt>
                <c:pt idx="2">
                  <c:v>166405.47</c:v>
                </c:pt>
                <c:pt idx="3">
                  <c:v>168817.3</c:v>
                </c:pt>
                <c:pt idx="4">
                  <c:v>158694.6</c:v>
                </c:pt>
                <c:pt idx="5">
                  <c:v>181491</c:v>
                </c:pt>
                <c:pt idx="6">
                  <c:v>230193.6</c:v>
                </c:pt>
                <c:pt idx="7">
                  <c:v>226625.86</c:v>
                </c:pt>
                <c:pt idx="8">
                  <c:v>234015.69</c:v>
                </c:pt>
              </c:numCache>
            </c:numRef>
          </c:val>
          <c:smooth val="1"/>
          <c:extLst>
            <c:ext xmlns:c16="http://schemas.microsoft.com/office/drawing/2014/chart" uri="{C3380CC4-5D6E-409C-BE32-E72D297353CC}">
              <c16:uniqueId val="{00000016-F870-427B-BF62-E9DEC288C51B}"/>
            </c:ext>
          </c:extLst>
        </c:ser>
        <c:ser>
          <c:idx val="3"/>
          <c:order val="3"/>
          <c:tx>
            <c:strRef>
              <c:f>'C.3'!$B$10</c:f>
              <c:strCache>
                <c:ptCount val="1"/>
                <c:pt idx="0">
                  <c:v>IPSFL</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870-427B-BF62-E9DEC288C51B}"/>
                </c:ext>
              </c:extLst>
            </c:dLbl>
            <c:dLbl>
              <c:idx val="1"/>
              <c:layout>
                <c:manualLayout>
                  <c:x val="-3.1804281345565746E-2"/>
                  <c:y val="3.2407407407407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870-427B-BF62-E9DEC288C51B}"/>
                </c:ext>
              </c:extLst>
            </c:dLbl>
            <c:dLbl>
              <c:idx val="2"/>
              <c:layout>
                <c:manualLayout>
                  <c:x val="3.4858392583450902E-3"/>
                  <c:y val="-3.644309772397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870-427B-BF62-E9DEC288C51B}"/>
                </c:ext>
              </c:extLst>
            </c:dLbl>
            <c:dLbl>
              <c:idx val="3"/>
              <c:layout>
                <c:manualLayout>
                  <c:x val="-2.4465376558472072E-3"/>
                  <c:y val="-3.26432099293533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870-427B-BF62-E9DEC288C51B}"/>
                </c:ext>
              </c:extLst>
            </c:dLbl>
            <c:dLbl>
              <c:idx val="4"/>
              <c:layout>
                <c:manualLayout>
                  <c:x val="-2.4466758168990342E-3"/>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870-427B-BF62-E9DEC288C51B}"/>
                </c:ext>
              </c:extLst>
            </c:dLbl>
            <c:dLbl>
              <c:idx val="5"/>
              <c:layout>
                <c:manualLayout>
                  <c:x val="-1.0457517775035462E-2"/>
                  <c:y val="-2.1960048633299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870-427B-BF62-E9DEC288C51B}"/>
                </c:ext>
              </c:extLst>
            </c:dLbl>
            <c:dLbl>
              <c:idx val="6"/>
              <c:layout>
                <c:manualLayout>
                  <c:x val="1.742919629172577E-3"/>
                  <c:y val="2.0894549977460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870-427B-BF62-E9DEC288C51B}"/>
                </c:ext>
              </c:extLst>
            </c:dLbl>
            <c:dLbl>
              <c:idx val="7"/>
              <c:layout>
                <c:manualLayout>
                  <c:x val="-1.2781262963691806E-16"/>
                  <c:y val="1.8282731230277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870-427B-BF62-E9DEC288C51B}"/>
                </c:ext>
              </c:extLst>
            </c:dLbl>
            <c:spPr>
              <a:noFill/>
              <a:ln>
                <a:noFill/>
              </a:ln>
              <a:effectLst/>
            </c:spPr>
            <c:txPr>
              <a:bodyPr/>
              <a:lstStyle/>
              <a:p>
                <a:pPr>
                  <a:defRPr b="1">
                    <a:solidFill>
                      <a:schemeClr val="accent4"/>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'C.3'!$C$7:$K$7</c:f>
              <c:strCache>
                <c:ptCount val="9"/>
                <c:pt idx="0">
                  <c:v>2007</c:v>
                </c:pt>
                <c:pt idx="1">
                  <c:v>2008</c:v>
                </c:pt>
                <c:pt idx="2">
                  <c:v>2009</c:v>
                </c:pt>
                <c:pt idx="3">
                  <c:v>2010</c:v>
                </c:pt>
                <c:pt idx="4">
                  <c:v>2011</c:v>
                </c:pt>
                <c:pt idx="5">
                  <c:v>2012</c:v>
                </c:pt>
                <c:pt idx="6">
                  <c:v>2013</c:v>
                </c:pt>
                <c:pt idx="7">
                  <c:v>2014</c:v>
                </c:pt>
                <c:pt idx="8">
                  <c:v>2015p</c:v>
                </c:pt>
              </c:strCache>
            </c:strRef>
          </c:cat>
          <c:val>
            <c:numRef>
              <c:f>'C.3'!$C$10:$K$10</c:f>
              <c:numCache>
                <c:formatCode>#,##0</c:formatCode>
                <c:ptCount val="9"/>
                <c:pt idx="0">
                  <c:v>45055.98</c:v>
                </c:pt>
                <c:pt idx="1">
                  <c:v>38751.72</c:v>
                </c:pt>
                <c:pt idx="2">
                  <c:v>43552.92</c:v>
                </c:pt>
                <c:pt idx="3">
                  <c:v>44661.91</c:v>
                </c:pt>
                <c:pt idx="4">
                  <c:v>47710.58</c:v>
                </c:pt>
                <c:pt idx="5">
                  <c:v>58680.42</c:v>
                </c:pt>
                <c:pt idx="6">
                  <c:v>24457.07</c:v>
                </c:pt>
                <c:pt idx="7">
                  <c:v>44848.05</c:v>
                </c:pt>
                <c:pt idx="8">
                  <c:v>53434.77</c:v>
                </c:pt>
              </c:numCache>
            </c:numRef>
          </c:val>
          <c:smooth val="1"/>
          <c:extLst>
            <c:ext xmlns:c16="http://schemas.microsoft.com/office/drawing/2014/chart" uri="{C3380CC4-5D6E-409C-BE32-E72D297353CC}">
              <c16:uniqueId val="{0000001F-F870-427B-BF62-E9DEC288C51B}"/>
            </c:ext>
          </c:extLst>
        </c:ser>
        <c:ser>
          <c:idx val="4"/>
          <c:order val="4"/>
          <c:tx>
            <c:strRef>
              <c:f>'C.3'!$B$12</c:f>
              <c:strCache>
                <c:ptCount val="1"/>
                <c:pt idx="0">
                  <c:v>Observatorios</c:v>
                </c:pt>
              </c:strCache>
            </c:strRef>
          </c:tx>
          <c:marker>
            <c:symbol val="none"/>
          </c:marker>
          <c:dLbls>
            <c:dLbl>
              <c:idx val="0"/>
              <c:layout>
                <c:manualLayout>
                  <c:x val="-2.0915035550070942E-2"/>
                  <c:y val="-1.9348229886116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870-427B-BF62-E9DEC288C51B}"/>
                </c:ext>
              </c:extLst>
            </c:dLbl>
            <c:dLbl>
              <c:idx val="1"/>
              <c:layout>
                <c:manualLayout>
                  <c:x val="-3.485839258345154E-3"/>
                  <c:y val="5.22363749436495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870-427B-BF62-E9DEC288C51B}"/>
                </c:ext>
              </c:extLst>
            </c:dLbl>
            <c:dLbl>
              <c:idx val="2"/>
              <c:layout>
                <c:manualLayout>
                  <c:x val="0"/>
                  <c:y val="-4.3920302921617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870-427B-BF62-E9DEC288C51B}"/>
                </c:ext>
              </c:extLst>
            </c:dLbl>
            <c:dLbl>
              <c:idx val="3"/>
              <c:layout>
                <c:manualLayout>
                  <c:x val="-1.0393016024980108E-3"/>
                  <c:y val="-4.24965532218737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870-427B-BF62-E9DEC288C51B}"/>
                </c:ext>
              </c:extLst>
            </c:dLbl>
            <c:dLbl>
              <c:idx val="4"/>
              <c:layout>
                <c:manualLayout>
                  <c:x val="-1.2781262963691806E-16"/>
                  <c:y val="-2.5995822735244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870-427B-BF62-E9DEC288C51B}"/>
                </c:ext>
              </c:extLst>
            </c:dLbl>
            <c:dLbl>
              <c:idx val="5"/>
              <c:layout>
                <c:manualLayout>
                  <c:x val="0"/>
                  <c:y val="-2.48077536878058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870-427B-BF62-E9DEC288C51B}"/>
                </c:ext>
              </c:extLst>
            </c:dLbl>
            <c:dLbl>
              <c:idx val="6"/>
              <c:layout>
                <c:manualLayout>
                  <c:x val="0"/>
                  <c:y val="-1.3059093735912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870-427B-BF62-E9DEC288C51B}"/>
                </c:ext>
              </c:extLst>
            </c:dLbl>
            <c:spPr>
              <a:noFill/>
              <a:ln>
                <a:noFill/>
              </a:ln>
              <a:effectLst/>
            </c:spPr>
            <c:txPr>
              <a:bodyPr/>
              <a:lstStyle/>
              <a:p>
                <a:pPr>
                  <a:defRPr b="1">
                    <a:solidFill>
                      <a:schemeClr val="accent5"/>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'C.3'!$C$7:$K$7</c:f>
              <c:strCache>
                <c:ptCount val="9"/>
                <c:pt idx="0">
                  <c:v>2007</c:v>
                </c:pt>
                <c:pt idx="1">
                  <c:v>2008</c:v>
                </c:pt>
                <c:pt idx="2">
                  <c:v>2009</c:v>
                </c:pt>
                <c:pt idx="3">
                  <c:v>2010</c:v>
                </c:pt>
                <c:pt idx="4">
                  <c:v>2011</c:v>
                </c:pt>
                <c:pt idx="5">
                  <c:v>2012</c:v>
                </c:pt>
                <c:pt idx="6">
                  <c:v>2013</c:v>
                </c:pt>
                <c:pt idx="7">
                  <c:v>2014</c:v>
                </c:pt>
                <c:pt idx="8">
                  <c:v>2015p</c:v>
                </c:pt>
              </c:strCache>
            </c:strRef>
          </c:cat>
          <c:val>
            <c:numRef>
              <c:f>'C.3'!$C$12:$K$12</c:f>
              <c:numCache>
                <c:formatCode>#,##0</c:formatCode>
                <c:ptCount val="9"/>
                <c:pt idx="2">
                  <c:v>71520.52</c:v>
                </c:pt>
                <c:pt idx="3">
                  <c:v>78742.05</c:v>
                </c:pt>
                <c:pt idx="4">
                  <c:v>97081.32</c:v>
                </c:pt>
                <c:pt idx="5">
                  <c:v>85518.21</c:v>
                </c:pt>
                <c:pt idx="6">
                  <c:v>76690.42</c:v>
                </c:pt>
                <c:pt idx="7">
                  <c:v>68706.14</c:v>
                </c:pt>
                <c:pt idx="8">
                  <c:v>64133.14</c:v>
                </c:pt>
              </c:numCache>
            </c:numRef>
          </c:val>
          <c:smooth val="1"/>
          <c:extLst>
            <c:ext xmlns:c16="http://schemas.microsoft.com/office/drawing/2014/chart" uri="{C3380CC4-5D6E-409C-BE32-E72D297353CC}">
              <c16:uniqueId val="{00000027-F870-427B-BF62-E9DEC288C51B}"/>
            </c:ext>
          </c:extLst>
        </c:ser>
        <c:dLbls>
          <c:showLegendKey val="0"/>
          <c:showVal val="0"/>
          <c:showCatName val="0"/>
          <c:showSerName val="0"/>
          <c:showPercent val="0"/>
          <c:showBubbleSize val="0"/>
        </c:dLbls>
        <c:smooth val="0"/>
        <c:axId val="273704688"/>
        <c:axId val="273705248"/>
      </c:lineChart>
      <c:catAx>
        <c:axId val="273704688"/>
        <c:scaling>
          <c:orientation val="minMax"/>
        </c:scaling>
        <c:delete val="0"/>
        <c:axPos val="b"/>
        <c:numFmt formatCode="General" sourceLinked="1"/>
        <c:majorTickMark val="out"/>
        <c:minorTickMark val="none"/>
        <c:tickLblPos val="low"/>
        <c:txPr>
          <a:bodyPr/>
          <a:lstStyle/>
          <a:p>
            <a:pPr>
              <a:defRPr>
                <a:solidFill>
                  <a:sysClr val="windowText" lastClr="000000"/>
                </a:solidFill>
              </a:defRPr>
            </a:pPr>
            <a:endParaRPr lang="es-ES"/>
          </a:p>
        </c:txPr>
        <c:crossAx val="273705248"/>
        <c:crosses val="autoZero"/>
        <c:auto val="1"/>
        <c:lblAlgn val="ctr"/>
        <c:lblOffset val="100"/>
        <c:noMultiLvlLbl val="0"/>
      </c:catAx>
      <c:valAx>
        <c:axId val="273705248"/>
        <c:scaling>
          <c:orientation val="minMax"/>
        </c:scaling>
        <c:delete val="0"/>
        <c:axPos val="l"/>
        <c:majorGridlines/>
        <c:numFmt formatCode="#,##0" sourceLinked="1"/>
        <c:majorTickMark val="out"/>
        <c:minorTickMark val="none"/>
        <c:tickLblPos val="nextTo"/>
        <c:txPr>
          <a:bodyPr/>
          <a:lstStyle/>
          <a:p>
            <a:pPr>
              <a:defRPr>
                <a:solidFill>
                  <a:sysClr val="windowText" lastClr="000000"/>
                </a:solidFill>
              </a:defRPr>
            </a:pPr>
            <a:endParaRPr lang="es-ES"/>
          </a:p>
        </c:txPr>
        <c:crossAx val="273704688"/>
        <c:crosses val="autoZero"/>
        <c:crossBetween val="between"/>
      </c:valAx>
    </c:plotArea>
    <c:legend>
      <c:legendPos val="b"/>
      <c:overlay val="0"/>
      <c:txPr>
        <a:bodyPr/>
        <a:lstStyle/>
        <a:p>
          <a:pPr>
            <a:defRPr>
              <a:solidFill>
                <a:sysClr val="windowText" lastClr="000000"/>
              </a:solidFill>
            </a:defRPr>
          </a:pPr>
          <a:endParaRPr lang="es-ES"/>
        </a:p>
      </c:txPr>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baseline="0">
                <a:solidFill>
                  <a:sysClr val="windowText" lastClr="000000"/>
                </a:solidFill>
              </a:rPr>
              <a:t>Evolución de la Distribución de Gasto en I+D Según Sector de Ejecución (en Porcentaje)</a:t>
            </a:r>
          </a:p>
        </c:rich>
      </c:tx>
      <c:overlay val="0"/>
    </c:title>
    <c:autoTitleDeleted val="0"/>
    <c:plotArea>
      <c:layout/>
      <c:lineChart>
        <c:grouping val="standard"/>
        <c:varyColors val="0"/>
        <c:ser>
          <c:idx val="0"/>
          <c:order val="0"/>
          <c:tx>
            <c:strRef>
              <c:f>'C.3'!$M$11</c:f>
              <c:strCache>
                <c:ptCount val="1"/>
                <c:pt idx="0">
                  <c:v>Empresas</c:v>
                </c:pt>
              </c:strCache>
            </c:strRef>
          </c:tx>
          <c:marker>
            <c:symbol val="none"/>
          </c:marker>
          <c:dLbls>
            <c:dLbl>
              <c:idx val="0"/>
              <c:layout>
                <c:manualLayout>
                  <c:x val="0"/>
                  <c:y val="1.9243986254295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00-4B0F-B74B-A25AE2628A30}"/>
                </c:ext>
              </c:extLst>
            </c:dLbl>
            <c:dLbl>
              <c:idx val="1"/>
              <c:layout>
                <c:manualLayout>
                  <c:x val="-1.4678899082568808E-2"/>
                  <c:y val="-2.7777777777777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00-4B0F-B74B-A25AE2628A30}"/>
                </c:ext>
              </c:extLst>
            </c:dLbl>
            <c:dLbl>
              <c:idx val="2"/>
              <c:layout>
                <c:manualLayout>
                  <c:x val="-2.4464831804281344E-3"/>
                  <c:y val="-3.7037037037037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00-4B0F-B74B-A25AE2628A30}"/>
                </c:ext>
              </c:extLst>
            </c:dLbl>
            <c:dLbl>
              <c:idx val="3"/>
              <c:layout>
                <c:manualLayout>
                  <c:x val="4.8929663608562688E-3"/>
                  <c:y val="3.70370370370369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00-4B0F-B74B-A25AE2628A30}"/>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00-4B0F-B74B-A25AE2628A30}"/>
                </c:ext>
              </c:extLst>
            </c:dLbl>
            <c:dLbl>
              <c:idx val="5"/>
              <c:layout>
                <c:manualLayout>
                  <c:x val="-4.8929663608562688E-3"/>
                  <c:y val="-3.24074074074074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00-4B0F-B74B-A25AE2628A30}"/>
                </c:ext>
              </c:extLst>
            </c:dLbl>
            <c:dLbl>
              <c:idx val="6"/>
              <c:layout>
                <c:manualLayout>
                  <c:x val="-3.4046176265901174E-3"/>
                  <c:y val="2.4742268041237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00-4B0F-B74B-A25AE2628A30}"/>
                </c:ext>
              </c:extLst>
            </c:dLbl>
            <c:spPr>
              <a:noFill/>
              <a:ln>
                <a:noFill/>
              </a:ln>
              <a:effectLst/>
            </c:spPr>
            <c:txPr>
              <a:bodyPr/>
              <a:lstStyle/>
              <a:p>
                <a:pPr>
                  <a:defRPr b="1">
                    <a:solidFill>
                      <a:schemeClr val="accent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'C.3'!$N$7:$V$7</c:f>
              <c:strCache>
                <c:ptCount val="9"/>
                <c:pt idx="0">
                  <c:v>2007</c:v>
                </c:pt>
                <c:pt idx="1">
                  <c:v>2008</c:v>
                </c:pt>
                <c:pt idx="2">
                  <c:v>2009</c:v>
                </c:pt>
                <c:pt idx="3">
                  <c:v>2010</c:v>
                </c:pt>
                <c:pt idx="4">
                  <c:v>2011</c:v>
                </c:pt>
                <c:pt idx="5">
                  <c:v>2012</c:v>
                </c:pt>
                <c:pt idx="6">
                  <c:v>2013</c:v>
                </c:pt>
                <c:pt idx="7">
                  <c:v>2014</c:v>
                </c:pt>
                <c:pt idx="8">
                  <c:v>2015p</c:v>
                </c:pt>
              </c:strCache>
            </c:strRef>
          </c:cat>
          <c:val>
            <c:numRef>
              <c:f>'C.3'!$N$11:$V$11</c:f>
              <c:numCache>
                <c:formatCode>0%</c:formatCode>
                <c:ptCount val="9"/>
                <c:pt idx="0">
                  <c:v>0.34728429249146459</c:v>
                </c:pt>
                <c:pt idx="1">
                  <c:v>0.40419927690449314</c:v>
                </c:pt>
                <c:pt idx="2">
                  <c:v>0.29322688653399309</c:v>
                </c:pt>
                <c:pt idx="3">
                  <c:v>0.29619913496304601</c:v>
                </c:pt>
                <c:pt idx="4">
                  <c:v>0.34044488496091108</c:v>
                </c:pt>
                <c:pt idx="5">
                  <c:v>0.34428351232435622</c:v>
                </c:pt>
                <c:pt idx="6">
                  <c:v>0.3500018176079609</c:v>
                </c:pt>
                <c:pt idx="7">
                  <c:v>0.33376515161009218</c:v>
                </c:pt>
                <c:pt idx="8">
                  <c:v>0.34305761494487519</c:v>
                </c:pt>
              </c:numCache>
            </c:numRef>
          </c:val>
          <c:smooth val="1"/>
          <c:extLst>
            <c:ext xmlns:c16="http://schemas.microsoft.com/office/drawing/2014/chart" uri="{C3380CC4-5D6E-409C-BE32-E72D297353CC}">
              <c16:uniqueId val="{00000007-8A00-4B0F-B74B-A25AE2628A30}"/>
            </c:ext>
          </c:extLst>
        </c:ser>
        <c:ser>
          <c:idx val="1"/>
          <c:order val="1"/>
          <c:tx>
            <c:strRef>
              <c:f>'C.3'!$M$8</c:f>
              <c:strCache>
                <c:ptCount val="1"/>
                <c:pt idx="0">
                  <c:v>Estado</c:v>
                </c:pt>
              </c:strCache>
            </c:strRef>
          </c:tx>
          <c:marker>
            <c:symbol val="none"/>
          </c:marker>
          <c:dLbls>
            <c:dLbl>
              <c:idx val="0"/>
              <c:layout>
                <c:manualLayout>
                  <c:x val="2.2425836755411364E-17"/>
                  <c:y val="2.31481481481480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00-4B0F-B74B-A25AE2628A30}"/>
                </c:ext>
              </c:extLst>
            </c:dLbl>
            <c:dLbl>
              <c:idx val="1"/>
              <c:layout>
                <c:manualLayout>
                  <c:x val="-2.2018348623853212E-2"/>
                  <c:y val="-2.77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00-4B0F-B74B-A25AE2628A30}"/>
                </c:ext>
              </c:extLst>
            </c:dLbl>
            <c:dLbl>
              <c:idx val="2"/>
              <c:layout>
                <c:manualLayout>
                  <c:x val="5.1069264398851755E-3"/>
                  <c:y val="-3.8917444597775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00-4B0F-B74B-A25AE2628A30}"/>
                </c:ext>
              </c:extLst>
            </c:dLbl>
            <c:dLbl>
              <c:idx val="3"/>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00-4B0F-B74B-A25AE2628A30}"/>
                </c:ext>
              </c:extLst>
            </c:dLbl>
            <c:dLbl>
              <c:idx val="4"/>
              <c:layout>
                <c:manualLayout>
                  <c:x val="-8.9703347021645455E-17"/>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A00-4B0F-B74B-A25AE2628A30}"/>
                </c:ext>
              </c:extLst>
            </c:dLbl>
            <c:dLbl>
              <c:idx val="5"/>
              <c:layout>
                <c:manualLayout>
                  <c:x val="0"/>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A00-4B0F-B74B-A25AE2628A30}"/>
                </c:ext>
              </c:extLst>
            </c:dLbl>
            <c:dLbl>
              <c:idx val="6"/>
              <c:layout>
                <c:manualLayout>
                  <c:x val="-1.361847050636047E-2"/>
                  <c:y val="-2.7491408934707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A00-4B0F-B74B-A25AE2628A30}"/>
                </c:ext>
              </c:extLst>
            </c:dLbl>
            <c:spPr>
              <a:noFill/>
              <a:ln>
                <a:noFill/>
              </a:ln>
              <a:effectLst/>
            </c:spPr>
            <c:txPr>
              <a:bodyPr/>
              <a:lstStyle/>
              <a:p>
                <a:pPr>
                  <a:defRPr b="1">
                    <a:solidFill>
                      <a:schemeClr val="accent2"/>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'C.3'!$N$7:$V$7</c:f>
              <c:strCache>
                <c:ptCount val="9"/>
                <c:pt idx="0">
                  <c:v>2007</c:v>
                </c:pt>
                <c:pt idx="1">
                  <c:v>2008</c:v>
                </c:pt>
                <c:pt idx="2">
                  <c:v>2009</c:v>
                </c:pt>
                <c:pt idx="3">
                  <c:v>2010</c:v>
                </c:pt>
                <c:pt idx="4">
                  <c:v>2011</c:v>
                </c:pt>
                <c:pt idx="5">
                  <c:v>2012</c:v>
                </c:pt>
                <c:pt idx="6">
                  <c:v>2013</c:v>
                </c:pt>
                <c:pt idx="7">
                  <c:v>2014</c:v>
                </c:pt>
                <c:pt idx="8">
                  <c:v>2015p</c:v>
                </c:pt>
              </c:strCache>
            </c:strRef>
          </c:cat>
          <c:val>
            <c:numRef>
              <c:f>'C.3'!$N$8:$V$8</c:f>
              <c:numCache>
                <c:formatCode>0%</c:formatCode>
                <c:ptCount val="9"/>
                <c:pt idx="0">
                  <c:v>9.8609593934474937E-2</c:v>
                </c:pt>
                <c:pt idx="1">
                  <c:v>9.6738670434660168E-2</c:v>
                </c:pt>
                <c:pt idx="2">
                  <c:v>3.3358985595346162E-2</c:v>
                </c:pt>
                <c:pt idx="3">
                  <c:v>3.6878662356377385E-2</c:v>
                </c:pt>
                <c:pt idx="4">
                  <c:v>3.9749004732956041E-2</c:v>
                </c:pt>
                <c:pt idx="5">
                  <c:v>4.0765381527096266E-2</c:v>
                </c:pt>
                <c:pt idx="6">
                  <c:v>8.3975435233401008E-2</c:v>
                </c:pt>
                <c:pt idx="7">
                  <c:v>8.143464544099073E-2</c:v>
                </c:pt>
                <c:pt idx="8">
                  <c:v>7.8115986284532979E-2</c:v>
                </c:pt>
              </c:numCache>
            </c:numRef>
          </c:val>
          <c:smooth val="1"/>
          <c:extLst>
            <c:ext xmlns:c16="http://schemas.microsoft.com/office/drawing/2014/chart" uri="{C3380CC4-5D6E-409C-BE32-E72D297353CC}">
              <c16:uniqueId val="{0000000F-8A00-4B0F-B74B-A25AE2628A30}"/>
            </c:ext>
          </c:extLst>
        </c:ser>
        <c:ser>
          <c:idx val="2"/>
          <c:order val="2"/>
          <c:tx>
            <c:strRef>
              <c:f>'C.3'!$M$9</c:f>
              <c:strCache>
                <c:ptCount val="1"/>
                <c:pt idx="0">
                  <c:v>Ed. Superior</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A00-4B0F-B74B-A25AE2628A30}"/>
                </c:ext>
              </c:extLst>
            </c:dLbl>
            <c:dLbl>
              <c:idx val="1"/>
              <c:layout>
                <c:manualLayout>
                  <c:x val="-2.2018348623853212E-2"/>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A00-4B0F-B74B-A25AE2628A30}"/>
                </c:ext>
              </c:extLst>
            </c:dLbl>
            <c:dLbl>
              <c:idx val="2"/>
              <c:layout>
                <c:manualLayout>
                  <c:x val="0"/>
                  <c:y val="-3.24074074074074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A00-4B0F-B74B-A25AE2628A30}"/>
                </c:ext>
              </c:extLst>
            </c:dLbl>
            <c:dLbl>
              <c:idx val="3"/>
              <c:layout>
                <c:manualLayout>
                  <c:x val="7.3394495412844041E-3"/>
                  <c:y val="-3.24074074074074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A00-4B0F-B74B-A25AE2628A30}"/>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A00-4B0F-B74B-A25AE2628A30}"/>
                </c:ext>
              </c:extLst>
            </c:dLbl>
            <c:dLbl>
              <c:idx val="5"/>
              <c:layout>
                <c:manualLayout>
                  <c:x val="0"/>
                  <c:y val="5.0925925925925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A00-4B0F-B74B-A25AE2628A30}"/>
                </c:ext>
              </c:extLst>
            </c:dLbl>
            <c:dLbl>
              <c:idx val="6"/>
              <c:layout>
                <c:manualLayout>
                  <c:x val="-5.1069264398853004E-3"/>
                  <c:y val="-4.1237113402061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A00-4B0F-B74B-A25AE2628A30}"/>
                </c:ext>
              </c:extLst>
            </c:dLbl>
            <c:spPr>
              <a:noFill/>
              <a:ln>
                <a:noFill/>
              </a:ln>
              <a:effectLst/>
            </c:spPr>
            <c:txPr>
              <a:bodyPr/>
              <a:lstStyle/>
              <a:p>
                <a:pPr>
                  <a:defRPr b="1">
                    <a:solidFill>
                      <a:schemeClr val="accent3"/>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'C.3'!$N$7:$V$7</c:f>
              <c:strCache>
                <c:ptCount val="9"/>
                <c:pt idx="0">
                  <c:v>2007</c:v>
                </c:pt>
                <c:pt idx="1">
                  <c:v>2008</c:v>
                </c:pt>
                <c:pt idx="2">
                  <c:v>2009</c:v>
                </c:pt>
                <c:pt idx="3">
                  <c:v>2010</c:v>
                </c:pt>
                <c:pt idx="4">
                  <c:v>2011</c:v>
                </c:pt>
                <c:pt idx="5">
                  <c:v>2012</c:v>
                </c:pt>
                <c:pt idx="6">
                  <c:v>2013</c:v>
                </c:pt>
                <c:pt idx="7">
                  <c:v>2014</c:v>
                </c:pt>
                <c:pt idx="8">
                  <c:v>2015p</c:v>
                </c:pt>
              </c:strCache>
            </c:strRef>
          </c:cat>
          <c:val>
            <c:numRef>
              <c:f>'C.3'!$N$9:$V$9</c:f>
              <c:numCache>
                <c:formatCode>0%</c:formatCode>
                <c:ptCount val="9"/>
                <c:pt idx="0">
                  <c:v>0.4303907735378108</c:v>
                </c:pt>
                <c:pt idx="1">
                  <c:v>0.40814436627929868</c:v>
                </c:pt>
                <c:pt idx="2">
                  <c:v>0.39811080145563088</c:v>
                </c:pt>
                <c:pt idx="3">
                  <c:v>0.38528341697858565</c:v>
                </c:pt>
                <c:pt idx="4">
                  <c:v>0.32409969719439791</c:v>
                </c:pt>
                <c:pt idx="5">
                  <c:v>0.34268236052221263</c:v>
                </c:pt>
                <c:pt idx="6">
                  <c:v>0.39323469917460774</c:v>
                </c:pt>
                <c:pt idx="7">
                  <c:v>0.38959030349214441</c:v>
                </c:pt>
                <c:pt idx="8">
                  <c:v>0.38526956063512396</c:v>
                </c:pt>
              </c:numCache>
            </c:numRef>
          </c:val>
          <c:smooth val="1"/>
          <c:extLst>
            <c:ext xmlns:c16="http://schemas.microsoft.com/office/drawing/2014/chart" uri="{C3380CC4-5D6E-409C-BE32-E72D297353CC}">
              <c16:uniqueId val="{00000017-8A00-4B0F-B74B-A25AE2628A30}"/>
            </c:ext>
          </c:extLst>
        </c:ser>
        <c:ser>
          <c:idx val="3"/>
          <c:order val="3"/>
          <c:tx>
            <c:strRef>
              <c:f>'C.3'!$M$10</c:f>
              <c:strCache>
                <c:ptCount val="1"/>
                <c:pt idx="0">
                  <c:v>IPSFL</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A00-4B0F-B74B-A25AE2628A30}"/>
                </c:ext>
              </c:extLst>
            </c:dLbl>
            <c:dLbl>
              <c:idx val="1"/>
              <c:layout>
                <c:manualLayout>
                  <c:x val="-3.1804281345565746E-2"/>
                  <c:y val="3.2407407407407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A00-4B0F-B74B-A25AE2628A30}"/>
                </c:ext>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A00-4B0F-B74B-A25AE2628A30}"/>
                </c:ext>
              </c:extLst>
            </c:dLbl>
            <c:dLbl>
              <c:idx val="3"/>
              <c:layout>
                <c:manualLayout>
                  <c:x val="-2.4464831804281344E-3"/>
                  <c:y val="-5.0925925925925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A00-4B0F-B74B-A25AE2628A30}"/>
                </c:ext>
              </c:extLst>
            </c:dLbl>
            <c:dLbl>
              <c:idx val="4"/>
              <c:layout>
                <c:manualLayout>
                  <c:x val="-2.4466758168990342E-3"/>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A00-4B0F-B74B-A25AE2628A30}"/>
                </c:ext>
              </c:extLst>
            </c:dLbl>
            <c:dLbl>
              <c:idx val="5"/>
              <c:layout>
                <c:manualLayout>
                  <c:x val="0"/>
                  <c:y val="-3.24074074074074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A00-4B0F-B74B-A25AE2628A30}"/>
                </c:ext>
              </c:extLst>
            </c:dLbl>
            <c:dLbl>
              <c:idx val="6"/>
              <c:layout>
                <c:manualLayout>
                  <c:x val="-1.7023088132951834E-3"/>
                  <c:y val="3.298969072164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A00-4B0F-B74B-A25AE2628A30}"/>
                </c:ext>
              </c:extLst>
            </c:dLbl>
            <c:dLbl>
              <c:idx val="7"/>
              <c:layout>
                <c:manualLayout>
                  <c:x val="-5.1069264398850515E-3"/>
                  <c:y val="2.47422680412370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A00-4B0F-B74B-A25AE2628A30}"/>
                </c:ext>
              </c:extLst>
            </c:dLbl>
            <c:spPr>
              <a:noFill/>
              <a:ln>
                <a:noFill/>
              </a:ln>
              <a:effectLst/>
            </c:spPr>
            <c:txPr>
              <a:bodyPr/>
              <a:lstStyle/>
              <a:p>
                <a:pPr>
                  <a:defRPr b="1">
                    <a:solidFill>
                      <a:schemeClr val="accent4"/>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'C.3'!$N$7:$V$7</c:f>
              <c:strCache>
                <c:ptCount val="9"/>
                <c:pt idx="0">
                  <c:v>2007</c:v>
                </c:pt>
                <c:pt idx="1">
                  <c:v>2008</c:v>
                </c:pt>
                <c:pt idx="2">
                  <c:v>2009</c:v>
                </c:pt>
                <c:pt idx="3">
                  <c:v>2010</c:v>
                </c:pt>
                <c:pt idx="4">
                  <c:v>2011</c:v>
                </c:pt>
                <c:pt idx="5">
                  <c:v>2012</c:v>
                </c:pt>
                <c:pt idx="6">
                  <c:v>2013</c:v>
                </c:pt>
                <c:pt idx="7">
                  <c:v>2014</c:v>
                </c:pt>
                <c:pt idx="8">
                  <c:v>2015p</c:v>
                </c:pt>
              </c:strCache>
            </c:strRef>
          </c:cat>
          <c:val>
            <c:numRef>
              <c:f>'C.3'!$N$10:$V$10</c:f>
              <c:numCache>
                <c:formatCode>0%</c:formatCode>
                <c:ptCount val="9"/>
                <c:pt idx="0">
                  <c:v>0.1237153400362497</c:v>
                </c:pt>
                <c:pt idx="1">
                  <c:v>9.0917686381548013E-2</c:v>
                </c:pt>
                <c:pt idx="2">
                  <c:v>0.10419662218395209</c:v>
                </c:pt>
                <c:pt idx="3">
                  <c:v>0.10192967956240306</c:v>
                </c:pt>
                <c:pt idx="4">
                  <c:v>9.7438630747165286E-2</c:v>
                </c:pt>
                <c:pt idx="5">
                  <c:v>0.11079747669049626</c:v>
                </c:pt>
                <c:pt idx="6">
                  <c:v>4.1779478509143278E-2</c:v>
                </c:pt>
                <c:pt idx="7">
                  <c:v>7.7097844926130088E-2</c:v>
                </c:pt>
                <c:pt idx="8">
                  <c:v>8.7971837958980031E-2</c:v>
                </c:pt>
              </c:numCache>
            </c:numRef>
          </c:val>
          <c:smooth val="1"/>
          <c:extLst>
            <c:ext xmlns:c16="http://schemas.microsoft.com/office/drawing/2014/chart" uri="{C3380CC4-5D6E-409C-BE32-E72D297353CC}">
              <c16:uniqueId val="{00000020-8A00-4B0F-B74B-A25AE2628A30}"/>
            </c:ext>
          </c:extLst>
        </c:ser>
        <c:ser>
          <c:idx val="4"/>
          <c:order val="4"/>
          <c:tx>
            <c:strRef>
              <c:f>'C.3'!$M$12</c:f>
              <c:strCache>
                <c:ptCount val="1"/>
                <c:pt idx="0">
                  <c:v>Observatorios</c:v>
                </c:pt>
              </c:strCache>
            </c:strRef>
          </c:tx>
          <c:marker>
            <c:symbol val="none"/>
          </c:marker>
          <c:dLbls>
            <c:dLbl>
              <c:idx val="0"/>
              <c:layout>
                <c:manualLayout>
                  <c:x val="2.2425836755411364E-17"/>
                  <c:y val="-3.2407407407407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A00-4B0F-B74B-A25AE2628A30}"/>
                </c:ext>
              </c:extLst>
            </c:dLbl>
            <c:dLbl>
              <c:idx val="1"/>
              <c:layout>
                <c:manualLayout>
                  <c:x val="-1.7023088132950587E-3"/>
                  <c:y val="2.19931271477663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A00-4B0F-B74B-A25AE2628A30}"/>
                </c:ext>
              </c:extLst>
            </c:dLbl>
            <c:dLbl>
              <c:idx val="2"/>
              <c:layout>
                <c:manualLayout>
                  <c:x val="-8.5115440664752934E-3"/>
                  <c:y val="-4.831993938901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A00-4B0F-B74B-A25AE2628A30}"/>
                </c:ext>
              </c:extLst>
            </c:dLbl>
            <c:dLbl>
              <c:idx val="3"/>
              <c:layout>
                <c:manualLayout>
                  <c:x val="2.4464992488394187E-3"/>
                  <c:y val="-4.180988716616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A00-4B0F-B74B-A25AE2628A30}"/>
                </c:ext>
              </c:extLst>
            </c:dLbl>
            <c:dLbl>
              <c:idx val="4"/>
              <c:layout>
                <c:manualLayout>
                  <c:x val="1.7023088132950587E-3"/>
                  <c:y val="-2.5171740130421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A00-4B0F-B74B-A25AE2628A30}"/>
                </c:ext>
              </c:extLst>
            </c:dLbl>
            <c:dLbl>
              <c:idx val="5"/>
              <c:layout>
                <c:manualLayout>
                  <c:x val="-1.7023088132951834E-3"/>
                  <c:y val="-2.06854452471791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A00-4B0F-B74B-A25AE2628A30}"/>
                </c:ext>
              </c:extLst>
            </c:dLbl>
            <c:dLbl>
              <c:idx val="6"/>
              <c:layout>
                <c:manualLayout>
                  <c:x val="0"/>
                  <c:y val="-2.7491408934707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A00-4B0F-B74B-A25AE2628A30}"/>
                </c:ext>
              </c:extLst>
            </c:dLbl>
            <c:spPr>
              <a:noFill/>
              <a:ln>
                <a:noFill/>
              </a:ln>
              <a:effectLst/>
            </c:spPr>
            <c:txPr>
              <a:bodyPr/>
              <a:lstStyle/>
              <a:p>
                <a:pPr>
                  <a:defRPr b="1">
                    <a:solidFill>
                      <a:schemeClr val="accent5"/>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'C.3'!$N$7:$V$7</c:f>
              <c:strCache>
                <c:ptCount val="9"/>
                <c:pt idx="0">
                  <c:v>2007</c:v>
                </c:pt>
                <c:pt idx="1">
                  <c:v>2008</c:v>
                </c:pt>
                <c:pt idx="2">
                  <c:v>2009</c:v>
                </c:pt>
                <c:pt idx="3">
                  <c:v>2010</c:v>
                </c:pt>
                <c:pt idx="4">
                  <c:v>2011</c:v>
                </c:pt>
                <c:pt idx="5">
                  <c:v>2012</c:v>
                </c:pt>
                <c:pt idx="6">
                  <c:v>2013</c:v>
                </c:pt>
                <c:pt idx="7">
                  <c:v>2014</c:v>
                </c:pt>
                <c:pt idx="8">
                  <c:v>2015p</c:v>
                </c:pt>
              </c:strCache>
            </c:strRef>
          </c:cat>
          <c:val>
            <c:numRef>
              <c:f>'C.3'!$N$12:$V$12</c:f>
              <c:numCache>
                <c:formatCode>0%</c:formatCode>
                <c:ptCount val="9"/>
                <c:pt idx="0">
                  <c:v>0</c:v>
                </c:pt>
                <c:pt idx="1">
                  <c:v>0</c:v>
                </c:pt>
                <c:pt idx="2">
                  <c:v>0.17110670423107774</c:v>
                </c:pt>
                <c:pt idx="3">
                  <c:v>0.17970910613958785</c:v>
                </c:pt>
                <c:pt idx="4">
                  <c:v>0.19826778236456971</c:v>
                </c:pt>
                <c:pt idx="5">
                  <c:v>0.16147126893583866</c:v>
                </c:pt>
                <c:pt idx="6">
                  <c:v>0.13100856947488687</c:v>
                </c:pt>
                <c:pt idx="7">
                  <c:v>0.11811205453064254</c:v>
                </c:pt>
                <c:pt idx="8">
                  <c:v>0.10558500017648771</c:v>
                </c:pt>
              </c:numCache>
            </c:numRef>
          </c:val>
          <c:smooth val="1"/>
          <c:extLst>
            <c:ext xmlns:c16="http://schemas.microsoft.com/office/drawing/2014/chart" uri="{C3380CC4-5D6E-409C-BE32-E72D297353CC}">
              <c16:uniqueId val="{00000028-8A00-4B0F-B74B-A25AE2628A30}"/>
            </c:ext>
          </c:extLst>
        </c:ser>
        <c:dLbls>
          <c:showLegendKey val="0"/>
          <c:showVal val="0"/>
          <c:showCatName val="0"/>
          <c:showSerName val="0"/>
          <c:showPercent val="0"/>
          <c:showBubbleSize val="0"/>
        </c:dLbls>
        <c:smooth val="0"/>
        <c:axId val="273710288"/>
        <c:axId val="273710848"/>
      </c:lineChart>
      <c:catAx>
        <c:axId val="273710288"/>
        <c:scaling>
          <c:orientation val="minMax"/>
        </c:scaling>
        <c:delete val="0"/>
        <c:axPos val="b"/>
        <c:numFmt formatCode="General" sourceLinked="1"/>
        <c:majorTickMark val="out"/>
        <c:minorTickMark val="none"/>
        <c:tickLblPos val="low"/>
        <c:txPr>
          <a:bodyPr/>
          <a:lstStyle/>
          <a:p>
            <a:pPr>
              <a:defRPr>
                <a:solidFill>
                  <a:sysClr val="windowText" lastClr="000000"/>
                </a:solidFill>
              </a:defRPr>
            </a:pPr>
            <a:endParaRPr lang="es-ES"/>
          </a:p>
        </c:txPr>
        <c:crossAx val="273710848"/>
        <c:crosses val="autoZero"/>
        <c:auto val="1"/>
        <c:lblAlgn val="ctr"/>
        <c:lblOffset val="100"/>
        <c:noMultiLvlLbl val="0"/>
      </c:catAx>
      <c:valAx>
        <c:axId val="273710848"/>
        <c:scaling>
          <c:orientation val="minMax"/>
        </c:scaling>
        <c:delete val="0"/>
        <c:axPos val="l"/>
        <c:majorGridlines/>
        <c:numFmt formatCode="0%" sourceLinked="1"/>
        <c:majorTickMark val="out"/>
        <c:minorTickMark val="none"/>
        <c:tickLblPos val="nextTo"/>
        <c:txPr>
          <a:bodyPr/>
          <a:lstStyle/>
          <a:p>
            <a:pPr>
              <a:defRPr>
                <a:solidFill>
                  <a:sysClr val="windowText" lastClr="000000"/>
                </a:solidFill>
              </a:defRPr>
            </a:pPr>
            <a:endParaRPr lang="es-ES"/>
          </a:p>
        </c:txPr>
        <c:crossAx val="273710288"/>
        <c:crosses val="autoZero"/>
        <c:crossBetween val="between"/>
      </c:valAx>
    </c:plotArea>
    <c:legend>
      <c:legendPos val="b"/>
      <c:overlay val="0"/>
      <c:txPr>
        <a:bodyPr/>
        <a:lstStyle/>
        <a:p>
          <a:pPr>
            <a:defRPr>
              <a:solidFill>
                <a:sysClr val="windowText" lastClr="000000"/>
              </a:solidFill>
            </a:defRPr>
          </a:pPr>
          <a:endParaRPr lang="es-ES"/>
        </a:p>
      </c:txPr>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428625</xdr:colOff>
      <xdr:row>18</xdr:row>
      <xdr:rowOff>182095</xdr:rowOff>
    </xdr:from>
    <xdr:to>
      <xdr:col>4</xdr:col>
      <xdr:colOff>838200</xdr:colOff>
      <xdr:row>36</xdr:row>
      <xdr:rowOff>96370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179295</xdr:colOff>
      <xdr:row>19</xdr:row>
      <xdr:rowOff>16810</xdr:rowOff>
    </xdr:from>
    <xdr:to>
      <xdr:col>11</xdr:col>
      <xdr:colOff>674595</xdr:colOff>
      <xdr:row>36</xdr:row>
      <xdr:rowOff>150160</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375131</xdr:colOff>
      <xdr:row>0</xdr:row>
      <xdr:rowOff>178568</xdr:rowOff>
    </xdr:from>
    <xdr:to>
      <xdr:col>24</xdr:col>
      <xdr:colOff>651357</xdr:colOff>
      <xdr:row>29</xdr:row>
      <xdr:rowOff>121516</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533853</xdr:colOff>
      <xdr:row>30</xdr:row>
      <xdr:rowOff>79222</xdr:rowOff>
    </xdr:from>
    <xdr:to>
      <xdr:col>21</xdr:col>
      <xdr:colOff>114753</xdr:colOff>
      <xdr:row>50</xdr:row>
      <xdr:rowOff>183997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511779</xdr:colOff>
      <xdr:row>30</xdr:row>
      <xdr:rowOff>72419</xdr:rowOff>
    </xdr:from>
    <xdr:to>
      <xdr:col>29</xdr:col>
      <xdr:colOff>387954</xdr:colOff>
      <xdr:row>52</xdr:row>
      <xdr:rowOff>81944</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201386</xdr:colOff>
      <xdr:row>52</xdr:row>
      <xdr:rowOff>133350</xdr:rowOff>
    </xdr:from>
    <xdr:to>
      <xdr:col>20</xdr:col>
      <xdr:colOff>620486</xdr:colOff>
      <xdr:row>70</xdr:row>
      <xdr:rowOff>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518431</xdr:colOff>
      <xdr:row>53</xdr:row>
      <xdr:rowOff>23132</xdr:rowOff>
    </xdr:from>
    <xdr:to>
      <xdr:col>29</xdr:col>
      <xdr:colOff>499382</xdr:colOff>
      <xdr:row>70</xdr:row>
      <xdr:rowOff>108857</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650952</xdr:colOff>
      <xdr:row>26</xdr:row>
      <xdr:rowOff>89646</xdr:rowOff>
    </xdr:from>
    <xdr:to>
      <xdr:col>9</xdr:col>
      <xdr:colOff>680357</xdr:colOff>
      <xdr:row>59</xdr:row>
      <xdr:rowOff>149679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450850</xdr:colOff>
      <xdr:row>0</xdr:row>
      <xdr:rowOff>93131</xdr:rowOff>
    </xdr:from>
    <xdr:to>
      <xdr:col>17</xdr:col>
      <xdr:colOff>231776</xdr:colOff>
      <xdr:row>26</xdr:row>
      <xdr:rowOff>55032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486022</xdr:colOff>
      <xdr:row>1</xdr:row>
      <xdr:rowOff>170764</xdr:rowOff>
    </xdr:from>
    <xdr:to>
      <xdr:col>30</xdr:col>
      <xdr:colOff>381000</xdr:colOff>
      <xdr:row>31</xdr:row>
      <xdr:rowOff>33617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448236</xdr:colOff>
      <xdr:row>32</xdr:row>
      <xdr:rowOff>162206</xdr:rowOff>
    </xdr:from>
    <xdr:to>
      <xdr:col>29</xdr:col>
      <xdr:colOff>448236</xdr:colOff>
      <xdr:row>60</xdr:row>
      <xdr:rowOff>114582</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761999</xdr:colOff>
      <xdr:row>34</xdr:row>
      <xdr:rowOff>23811</xdr:rowOff>
    </xdr:from>
    <xdr:to>
      <xdr:col>10</xdr:col>
      <xdr:colOff>600075</xdr:colOff>
      <xdr:row>56</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710141</xdr:colOff>
      <xdr:row>32</xdr:row>
      <xdr:rowOff>74082</xdr:rowOff>
    </xdr:from>
    <xdr:to>
      <xdr:col>9</xdr:col>
      <xdr:colOff>443442</xdr:colOff>
      <xdr:row>62</xdr:row>
      <xdr:rowOff>55033</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738591</xdr:colOff>
      <xdr:row>57</xdr:row>
      <xdr:rowOff>154859</xdr:rowOff>
    </xdr:from>
    <xdr:to>
      <xdr:col>7</xdr:col>
      <xdr:colOff>243291</xdr:colOff>
      <xdr:row>81</xdr:row>
      <xdr:rowOff>162983</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1121</xdr:colOff>
      <xdr:row>57</xdr:row>
      <xdr:rowOff>112431</xdr:rowOff>
    </xdr:from>
    <xdr:to>
      <xdr:col>12</xdr:col>
      <xdr:colOff>235324</xdr:colOff>
      <xdr:row>87</xdr:row>
      <xdr:rowOff>93381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756709</xdr:colOff>
      <xdr:row>4</xdr:row>
      <xdr:rowOff>139700</xdr:rowOff>
    </xdr:from>
    <xdr:to>
      <xdr:col>16</xdr:col>
      <xdr:colOff>89960</xdr:colOff>
      <xdr:row>31</xdr:row>
      <xdr:rowOff>6350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16933</xdr:colOff>
      <xdr:row>31</xdr:row>
      <xdr:rowOff>45508</xdr:rowOff>
    </xdr:from>
    <xdr:to>
      <xdr:col>17</xdr:col>
      <xdr:colOff>614891</xdr:colOff>
      <xdr:row>55</xdr:row>
      <xdr:rowOff>169333</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9522</xdr:colOff>
      <xdr:row>1</xdr:row>
      <xdr:rowOff>76197</xdr:rowOff>
    </xdr:from>
    <xdr:to>
      <xdr:col>17</xdr:col>
      <xdr:colOff>66675</xdr:colOff>
      <xdr:row>29</xdr:row>
      <xdr:rowOff>47624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133349</xdr:colOff>
      <xdr:row>30</xdr:row>
      <xdr:rowOff>104774</xdr:rowOff>
    </xdr:from>
    <xdr:to>
      <xdr:col>17</xdr:col>
      <xdr:colOff>276224</xdr:colOff>
      <xdr:row>52</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xdr:colOff>
      <xdr:row>4</xdr:row>
      <xdr:rowOff>0</xdr:rowOff>
    </xdr:from>
    <xdr:to>
      <xdr:col>14</xdr:col>
      <xdr:colOff>514350</xdr:colOff>
      <xdr:row>34</xdr:row>
      <xdr:rowOff>85725</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200023</xdr:colOff>
      <xdr:row>13</xdr:row>
      <xdr:rowOff>47623</xdr:rowOff>
    </xdr:from>
    <xdr:to>
      <xdr:col>7</xdr:col>
      <xdr:colOff>219075</xdr:colOff>
      <xdr:row>39</xdr:row>
      <xdr:rowOff>9524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285749</xdr:colOff>
      <xdr:row>23</xdr:row>
      <xdr:rowOff>57150</xdr:rowOff>
    </xdr:from>
    <xdr:to>
      <xdr:col>12</xdr:col>
      <xdr:colOff>142874</xdr:colOff>
      <xdr:row>39</xdr:row>
      <xdr:rowOff>152400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42</xdr:row>
      <xdr:rowOff>180974</xdr:rowOff>
    </xdr:from>
    <xdr:to>
      <xdr:col>12</xdr:col>
      <xdr:colOff>76200</xdr:colOff>
      <xdr:row>58</xdr:row>
      <xdr:rowOff>190499</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8</xdr:col>
      <xdr:colOff>752474</xdr:colOff>
      <xdr:row>22</xdr:row>
      <xdr:rowOff>9525</xdr:rowOff>
    </xdr:from>
    <xdr:to>
      <xdr:col>16</xdr:col>
      <xdr:colOff>161925</xdr:colOff>
      <xdr:row>41</xdr:row>
      <xdr:rowOff>161925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43</xdr:row>
      <xdr:rowOff>0</xdr:rowOff>
    </xdr:from>
    <xdr:to>
      <xdr:col>16</xdr:col>
      <xdr:colOff>171451</xdr:colOff>
      <xdr:row>63</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38099</xdr:colOff>
      <xdr:row>22</xdr:row>
      <xdr:rowOff>28575</xdr:rowOff>
    </xdr:from>
    <xdr:to>
      <xdr:col>16</xdr:col>
      <xdr:colOff>695324</xdr:colOff>
      <xdr:row>44</xdr:row>
      <xdr:rowOff>114300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46</xdr:row>
      <xdr:rowOff>152400</xdr:rowOff>
    </xdr:from>
    <xdr:to>
      <xdr:col>16</xdr:col>
      <xdr:colOff>657225</xdr:colOff>
      <xdr:row>69</xdr:row>
      <xdr:rowOff>85725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8</xdr:col>
      <xdr:colOff>9521</xdr:colOff>
      <xdr:row>5</xdr:row>
      <xdr:rowOff>9523</xdr:rowOff>
    </xdr:from>
    <xdr:to>
      <xdr:col>19</xdr:col>
      <xdr:colOff>85724</xdr:colOff>
      <xdr:row>33</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35</xdr:row>
      <xdr:rowOff>0</xdr:rowOff>
    </xdr:from>
    <xdr:to>
      <xdr:col>19</xdr:col>
      <xdr:colOff>76203</xdr:colOff>
      <xdr:row>55</xdr:row>
      <xdr:rowOff>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24</xdr:col>
      <xdr:colOff>0</xdr:colOff>
      <xdr:row>105</xdr:row>
      <xdr:rowOff>147205</xdr:rowOff>
    </xdr:from>
    <xdr:to>
      <xdr:col>25</xdr:col>
      <xdr:colOff>245052</xdr:colOff>
      <xdr:row>105</xdr:row>
      <xdr:rowOff>147205</xdr:rowOff>
    </xdr:to>
    <xdr:cxnSp macro="">
      <xdr:nvCxnSpPr>
        <xdr:cNvPr id="2" name="3 Conector recto de flecha"/>
        <xdr:cNvCxnSpPr/>
      </xdr:nvCxnSpPr>
      <xdr:spPr>
        <a:xfrm>
          <a:off x="5953125" y="22330930"/>
          <a:ext cx="502227"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411692</xdr:colOff>
      <xdr:row>1</xdr:row>
      <xdr:rowOff>52916</xdr:rowOff>
    </xdr:from>
    <xdr:to>
      <xdr:col>16</xdr:col>
      <xdr:colOff>201083</xdr:colOff>
      <xdr:row>36</xdr:row>
      <xdr:rowOff>158750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666750</xdr:colOff>
      <xdr:row>30</xdr:row>
      <xdr:rowOff>13607</xdr:rowOff>
    </xdr:from>
    <xdr:to>
      <xdr:col>13</xdr:col>
      <xdr:colOff>400051</xdr:colOff>
      <xdr:row>48</xdr:row>
      <xdr:rowOff>149678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914399</xdr:colOff>
      <xdr:row>26</xdr:row>
      <xdr:rowOff>38099</xdr:rowOff>
    </xdr:from>
    <xdr:to>
      <xdr:col>22</xdr:col>
      <xdr:colOff>619124</xdr:colOff>
      <xdr:row>54</xdr:row>
      <xdr:rowOff>19050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19050</xdr:colOff>
      <xdr:row>27</xdr:row>
      <xdr:rowOff>57150</xdr:rowOff>
    </xdr:from>
    <xdr:to>
      <xdr:col>32</xdr:col>
      <xdr:colOff>19050</xdr:colOff>
      <xdr:row>46</xdr:row>
      <xdr:rowOff>57150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511969</xdr:colOff>
      <xdr:row>16</xdr:row>
      <xdr:rowOff>0</xdr:rowOff>
    </xdr:from>
    <xdr:to>
      <xdr:col>8</xdr:col>
      <xdr:colOff>738187</xdr:colOff>
      <xdr:row>41</xdr:row>
      <xdr:rowOff>-1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285750</xdr:colOff>
      <xdr:row>16</xdr:row>
      <xdr:rowOff>0</xdr:rowOff>
    </xdr:from>
    <xdr:to>
      <xdr:col>18</xdr:col>
      <xdr:colOff>590550</xdr:colOff>
      <xdr:row>39</xdr:row>
      <xdr:rowOff>133350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752474</xdr:colOff>
      <xdr:row>14</xdr:row>
      <xdr:rowOff>161924</xdr:rowOff>
    </xdr:from>
    <xdr:to>
      <xdr:col>9</xdr:col>
      <xdr:colOff>152400</xdr:colOff>
      <xdr:row>39</xdr:row>
      <xdr:rowOff>76199</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15</xdr:row>
      <xdr:rowOff>19050</xdr:rowOff>
    </xdr:from>
    <xdr:to>
      <xdr:col>19</xdr:col>
      <xdr:colOff>123826</xdr:colOff>
      <xdr:row>39</xdr:row>
      <xdr:rowOff>123825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45507</xdr:colOff>
      <xdr:row>28</xdr:row>
      <xdr:rowOff>11111</xdr:rowOff>
    </xdr:from>
    <xdr:to>
      <xdr:col>3</xdr:col>
      <xdr:colOff>661457</xdr:colOff>
      <xdr:row>47</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21</xdr:col>
      <xdr:colOff>513670</xdr:colOff>
      <xdr:row>7</xdr:row>
      <xdr:rowOff>130625</xdr:rowOff>
    </xdr:from>
    <xdr:to>
      <xdr:col>31</xdr:col>
      <xdr:colOff>564016</xdr:colOff>
      <xdr:row>37</xdr:row>
      <xdr:rowOff>42861</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68716</xdr:colOff>
      <xdr:row>37</xdr:row>
      <xdr:rowOff>31293</xdr:rowOff>
    </xdr:from>
    <xdr:to>
      <xdr:col>16</xdr:col>
      <xdr:colOff>666750</xdr:colOff>
      <xdr:row>61</xdr:row>
      <xdr:rowOff>21770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605519</xdr:colOff>
      <xdr:row>6</xdr:row>
      <xdr:rowOff>139474</xdr:rowOff>
    </xdr:from>
    <xdr:to>
      <xdr:col>21</xdr:col>
      <xdr:colOff>346982</xdr:colOff>
      <xdr:row>36</xdr:row>
      <xdr:rowOff>54428</xdr:rowOff>
    </xdr:to>
    <xdr:graphicFrame macro="">
      <xdr:nvGraphicFramePr>
        <xdr:cNvPr id="6"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603251</xdr:colOff>
      <xdr:row>7</xdr:row>
      <xdr:rowOff>66676</xdr:rowOff>
    </xdr:from>
    <xdr:to>
      <xdr:col>28</xdr:col>
      <xdr:colOff>190500</xdr:colOff>
      <xdr:row>33</xdr:row>
      <xdr:rowOff>95250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180605</xdr:colOff>
      <xdr:row>1</xdr:row>
      <xdr:rowOff>188734</xdr:rowOff>
    </xdr:from>
    <xdr:to>
      <xdr:col>39</xdr:col>
      <xdr:colOff>313956</xdr:colOff>
      <xdr:row>42</xdr:row>
      <xdr:rowOff>44982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rtner/AppData/Local/Microsoft/Windows/Temporary%20Internet%20Files/Content.Outlook/GQMVMLBM/FINAL_%20CQ_EXP_CH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 val="Templates"/>
      <sheetName val="HiddenErrors"/>
      <sheetName val="Settings"/>
      <sheetName val="List of tables"/>
      <sheetName val="CE10sample"/>
      <sheetName val="CE10ISIC4NACE2sample"/>
      <sheetName val="CE11sample"/>
      <sheetName val="CE11ISIC4NACE2sample"/>
      <sheetName val="FLAGS"/>
      <sheetName val="Explanatory notes"/>
      <sheetName val="CE1"/>
      <sheetName val="CE2"/>
      <sheetName val="CE3"/>
      <sheetName val="CE4.1"/>
      <sheetName val="CE4.2"/>
      <sheetName val="CE5"/>
      <sheetName val="CE6"/>
      <sheetName val="CE7"/>
      <sheetName val="CE8.1-ISIC3.1-NACE1.1"/>
      <sheetName val="CE8.1-ISIC4-NACE2"/>
      <sheetName val="CE8.2-ISIC3.1-NACE1.1"/>
      <sheetName val="CE8.2-ISIC4-NACE2"/>
      <sheetName val="CE9-ISIC3.1-NACE1.1"/>
      <sheetName val="CE9-ISIC4-NACE2"/>
      <sheetName val="CE10-ISIC3.1-NACE1.1_2009"/>
      <sheetName val="CE10-ISIC3.1-NACE1.1_2010"/>
      <sheetName val="CE10-ISIC3.1-NACE1.1_2011"/>
      <sheetName val="CE10-ISIC3.1-NACE1.1_2012"/>
      <sheetName val="CE10-ISIC4-NACE2_2009"/>
      <sheetName val="CE10-ISIC4-NACE2_2010"/>
      <sheetName val="CE10-ISIC4-NACE2_2011"/>
      <sheetName val="CE10-ISIC4-NACE2_2012"/>
      <sheetName val="CE11-ISIC3.1-NACE1.1_2009"/>
      <sheetName val="CE11-ISIC3.1-NACE1.1_2010"/>
      <sheetName val="CE11-ISIC3.1-NACE1.1_2011"/>
      <sheetName val="CE11-ISIC3.1-NACE1.1_2012"/>
      <sheetName val="CE11-ISIC4-NACE2_2009"/>
      <sheetName val="CE11-ISIC4-NACE2_2010"/>
      <sheetName val="CE11-ISIC4-NACE2_2011"/>
      <sheetName val="CE11-ISIC4-NACE2_2012"/>
      <sheetName val="CE12"/>
      <sheetName val="CE13"/>
    </sheetNames>
    <sheetDataSet>
      <sheetData sheetId="0">
        <row r="4">
          <cell r="B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56"/>
  <sheetViews>
    <sheetView tabSelected="1" zoomScale="90" zoomScaleNormal="90" workbookViewId="0">
      <selection activeCell="G23" sqref="G23"/>
    </sheetView>
  </sheetViews>
  <sheetFormatPr baseColWidth="10" defaultRowHeight="15" x14ac:dyDescent="0.25"/>
  <cols>
    <col min="1" max="1" width="15.7109375" style="54" customWidth="1"/>
    <col min="2" max="2" width="3.42578125" style="51" customWidth="1"/>
    <col min="4" max="4" width="102" bestFit="1" customWidth="1"/>
    <col min="5" max="5" width="10.42578125" customWidth="1"/>
  </cols>
  <sheetData>
    <row r="1" spans="1:10" x14ac:dyDescent="0.25">
      <c r="A1" s="649" t="s">
        <v>127</v>
      </c>
      <c r="B1" s="649"/>
      <c r="C1" s="649"/>
      <c r="D1" s="649"/>
      <c r="E1" s="195"/>
    </row>
    <row r="2" spans="1:10" s="61" customFormat="1" ht="15" customHeight="1" x14ac:dyDescent="0.25">
      <c r="A2" s="206"/>
      <c r="B2" s="206"/>
      <c r="C2" s="206"/>
      <c r="D2" s="206"/>
      <c r="E2" s="134"/>
      <c r="F2" s="134"/>
      <c r="G2" s="134"/>
      <c r="H2" s="134"/>
    </row>
    <row r="3" spans="1:10" x14ac:dyDescent="0.25">
      <c r="A3" s="207" t="s">
        <v>128</v>
      </c>
      <c r="B3" s="208" t="s">
        <v>151</v>
      </c>
      <c r="C3" s="209"/>
      <c r="D3" s="209"/>
      <c r="E3" s="134"/>
      <c r="F3" s="134"/>
      <c r="G3" s="134"/>
      <c r="H3" s="134"/>
    </row>
    <row r="4" spans="1:10" s="61" customFormat="1" x14ac:dyDescent="0.25">
      <c r="A4" s="207" t="s">
        <v>71</v>
      </c>
      <c r="B4" s="208" t="s">
        <v>224</v>
      </c>
      <c r="C4" s="209"/>
      <c r="D4" s="209"/>
      <c r="E4" s="195"/>
      <c r="F4" s="115"/>
      <c r="G4" s="115"/>
    </row>
    <row r="5" spans="1:10" s="61" customFormat="1" x14ac:dyDescent="0.25">
      <c r="A5" s="207"/>
      <c r="B5" s="208"/>
      <c r="C5" s="210" t="s">
        <v>205</v>
      </c>
      <c r="D5" s="210" t="s">
        <v>357</v>
      </c>
      <c r="E5" s="195"/>
      <c r="F5" s="115"/>
      <c r="G5" s="115"/>
    </row>
    <row r="6" spans="1:10" s="61" customFormat="1" x14ac:dyDescent="0.25">
      <c r="A6" s="207"/>
      <c r="B6" s="208"/>
      <c r="C6" s="210" t="s">
        <v>206</v>
      </c>
      <c r="D6" s="210" t="s">
        <v>709</v>
      </c>
      <c r="E6" s="195"/>
      <c r="F6" s="115"/>
      <c r="G6" s="115"/>
    </row>
    <row r="7" spans="1:10" s="61" customFormat="1" x14ac:dyDescent="0.25">
      <c r="A7" s="207"/>
      <c r="B7" s="208"/>
      <c r="C7" s="210" t="s">
        <v>207</v>
      </c>
      <c r="D7" s="210" t="s">
        <v>708</v>
      </c>
      <c r="E7" s="195"/>
    </row>
    <row r="8" spans="1:10" s="61" customFormat="1" x14ac:dyDescent="0.25">
      <c r="A8" s="207"/>
      <c r="B8" s="208"/>
      <c r="C8" s="210"/>
      <c r="D8" s="210"/>
      <c r="E8" s="195"/>
    </row>
    <row r="9" spans="1:10" x14ac:dyDescent="0.25">
      <c r="A9" s="207" t="s">
        <v>101</v>
      </c>
      <c r="B9" s="208" t="s">
        <v>234</v>
      </c>
      <c r="C9" s="209"/>
      <c r="D9" s="209"/>
      <c r="E9" s="195"/>
      <c r="G9" s="115"/>
      <c r="H9" s="115"/>
      <c r="I9" s="115"/>
      <c r="J9" s="115"/>
    </row>
    <row r="10" spans="1:10" s="51" customFormat="1" x14ac:dyDescent="0.25">
      <c r="A10" s="211"/>
      <c r="B10" s="209"/>
      <c r="C10" s="210" t="s">
        <v>129</v>
      </c>
      <c r="D10" s="210" t="s">
        <v>652</v>
      </c>
      <c r="E10" s="195"/>
      <c r="F10" s="115"/>
      <c r="G10" s="115"/>
      <c r="H10" s="115"/>
      <c r="I10" s="115"/>
      <c r="J10" s="115"/>
    </row>
    <row r="11" spans="1:10" s="61" customFormat="1" x14ac:dyDescent="0.25">
      <c r="A11" s="211"/>
      <c r="B11" s="209"/>
      <c r="C11" s="210" t="s">
        <v>198</v>
      </c>
      <c r="D11" s="210" t="s">
        <v>653</v>
      </c>
      <c r="E11" s="195"/>
      <c r="F11" s="115"/>
    </row>
    <row r="12" spans="1:10" s="61" customFormat="1" x14ac:dyDescent="0.25">
      <c r="A12" s="211"/>
      <c r="B12" s="209"/>
      <c r="C12" s="210"/>
      <c r="D12" s="210"/>
      <c r="E12" s="195"/>
    </row>
    <row r="13" spans="1:10" x14ac:dyDescent="0.25">
      <c r="A13" s="207" t="s">
        <v>102</v>
      </c>
      <c r="B13" s="208" t="s">
        <v>150</v>
      </c>
      <c r="C13" s="209"/>
      <c r="D13" s="209"/>
      <c r="E13" s="195"/>
    </row>
    <row r="14" spans="1:10" s="51" customFormat="1" x14ac:dyDescent="0.25">
      <c r="A14" s="211"/>
      <c r="B14" s="209"/>
      <c r="C14" s="210" t="s">
        <v>130</v>
      </c>
      <c r="D14" s="210" t="s">
        <v>650</v>
      </c>
      <c r="E14" s="195"/>
      <c r="G14" s="115"/>
      <c r="H14" s="115"/>
    </row>
    <row r="15" spans="1:10" x14ac:dyDescent="0.25">
      <c r="A15" s="211"/>
      <c r="B15" s="209"/>
      <c r="C15" s="210" t="s">
        <v>131</v>
      </c>
      <c r="D15" s="210" t="s">
        <v>651</v>
      </c>
      <c r="E15" s="195"/>
    </row>
    <row r="16" spans="1:10" x14ac:dyDescent="0.25">
      <c r="A16" s="211"/>
      <c r="B16" s="209"/>
      <c r="C16" s="210" t="s">
        <v>132</v>
      </c>
      <c r="D16" s="210" t="s">
        <v>208</v>
      </c>
      <c r="E16" s="195"/>
    </row>
    <row r="17" spans="1:10" x14ac:dyDescent="0.25">
      <c r="A17" s="211"/>
      <c r="B17" s="209"/>
      <c r="C17" s="210" t="s">
        <v>133</v>
      </c>
      <c r="D17" s="210" t="s">
        <v>238</v>
      </c>
      <c r="E17" s="195"/>
    </row>
    <row r="18" spans="1:10" x14ac:dyDescent="0.25">
      <c r="A18" s="211"/>
      <c r="B18" s="209"/>
      <c r="C18" s="210" t="s">
        <v>134</v>
      </c>
      <c r="D18" s="210" t="s">
        <v>654</v>
      </c>
      <c r="E18" s="195"/>
    </row>
    <row r="19" spans="1:10" x14ac:dyDescent="0.25">
      <c r="A19" s="211"/>
      <c r="B19" s="209"/>
      <c r="C19" s="210" t="s">
        <v>135</v>
      </c>
      <c r="D19" s="210" t="s">
        <v>655</v>
      </c>
      <c r="E19" s="195"/>
    </row>
    <row r="20" spans="1:10" x14ac:dyDescent="0.25">
      <c r="A20" s="211"/>
      <c r="B20" s="209"/>
      <c r="C20" s="210" t="s">
        <v>136</v>
      </c>
      <c r="D20" s="210" t="s">
        <v>656</v>
      </c>
      <c r="E20" s="195"/>
    </row>
    <row r="21" spans="1:10" s="51" customFormat="1" x14ac:dyDescent="0.25">
      <c r="A21" s="211"/>
      <c r="B21" s="209"/>
      <c r="C21" s="210" t="s">
        <v>153</v>
      </c>
      <c r="D21" s="210" t="s">
        <v>149</v>
      </c>
      <c r="E21" s="195"/>
    </row>
    <row r="22" spans="1:10" s="60" customFormat="1" x14ac:dyDescent="0.25">
      <c r="A22" s="211"/>
      <c r="B22" s="209"/>
      <c r="C22" s="210" t="s">
        <v>167</v>
      </c>
      <c r="D22" s="210" t="s">
        <v>148</v>
      </c>
      <c r="E22" s="195"/>
    </row>
    <row r="23" spans="1:10" s="61" customFormat="1" x14ac:dyDescent="0.25">
      <c r="A23" s="211"/>
      <c r="B23" s="209"/>
      <c r="C23" s="210" t="s">
        <v>212</v>
      </c>
      <c r="D23" s="210" t="s">
        <v>146</v>
      </c>
      <c r="E23" s="195"/>
      <c r="F23" s="115"/>
      <c r="G23" s="115"/>
      <c r="H23" s="115"/>
      <c r="I23" s="115"/>
      <c r="J23" s="115"/>
    </row>
    <row r="24" spans="1:10" s="61" customFormat="1" x14ac:dyDescent="0.25">
      <c r="A24" s="211"/>
      <c r="B24" s="209"/>
      <c r="C24" s="210" t="s">
        <v>213</v>
      </c>
      <c r="D24" s="210" t="s">
        <v>168</v>
      </c>
      <c r="E24" s="195"/>
    </row>
    <row r="25" spans="1:10" s="61" customFormat="1" x14ac:dyDescent="0.25">
      <c r="A25" s="211"/>
      <c r="B25" s="209"/>
      <c r="C25" s="210" t="s">
        <v>214</v>
      </c>
      <c r="D25" s="210" t="s">
        <v>147</v>
      </c>
      <c r="E25" s="195"/>
      <c r="F25" s="115"/>
      <c r="G25" s="115"/>
    </row>
    <row r="26" spans="1:10" s="61" customFormat="1" x14ac:dyDescent="0.25">
      <c r="A26" s="211"/>
      <c r="B26" s="209"/>
      <c r="C26" s="210" t="s">
        <v>215</v>
      </c>
      <c r="D26" s="210" t="s">
        <v>251</v>
      </c>
      <c r="E26" s="195"/>
      <c r="F26" s="115"/>
      <c r="G26" s="115"/>
      <c r="H26" s="115"/>
      <c r="I26" s="115"/>
    </row>
    <row r="27" spans="1:10" s="61" customFormat="1" ht="15" customHeight="1" x14ac:dyDescent="0.25">
      <c r="A27" s="211"/>
      <c r="B27" s="209"/>
      <c r="C27" s="210" t="s">
        <v>216</v>
      </c>
      <c r="D27" s="210" t="s">
        <v>230</v>
      </c>
      <c r="E27" s="195"/>
      <c r="F27" s="115"/>
      <c r="G27" s="115"/>
      <c r="H27" s="115"/>
      <c r="I27" s="115"/>
    </row>
    <row r="28" spans="1:10" s="113" customFormat="1" ht="15" customHeight="1" x14ac:dyDescent="0.25">
      <c r="A28" s="211"/>
      <c r="B28" s="209"/>
      <c r="C28" s="210" t="s">
        <v>217</v>
      </c>
      <c r="D28" s="210" t="s">
        <v>166</v>
      </c>
      <c r="E28" s="195"/>
      <c r="F28" s="115"/>
      <c r="G28" s="115"/>
      <c r="H28" s="115"/>
      <c r="I28" s="115"/>
    </row>
    <row r="29" spans="1:10" s="113" customFormat="1" ht="15" customHeight="1" x14ac:dyDescent="0.25">
      <c r="A29" s="211"/>
      <c r="B29" s="209"/>
      <c r="C29" s="210" t="s">
        <v>218</v>
      </c>
      <c r="D29" s="210" t="s">
        <v>379</v>
      </c>
      <c r="E29" s="195"/>
      <c r="F29" s="115"/>
      <c r="G29" s="115"/>
      <c r="H29" s="115"/>
      <c r="I29" s="115"/>
    </row>
    <row r="30" spans="1:10" s="113" customFormat="1" ht="15" customHeight="1" x14ac:dyDescent="0.25">
      <c r="A30" s="211"/>
      <c r="B30" s="209"/>
      <c r="C30" s="210" t="s">
        <v>252</v>
      </c>
      <c r="D30" s="210" t="s">
        <v>657</v>
      </c>
      <c r="E30" s="195"/>
      <c r="F30" s="115"/>
      <c r="G30" s="115"/>
      <c r="H30" s="115"/>
      <c r="I30" s="115"/>
    </row>
    <row r="31" spans="1:10" s="113" customFormat="1" ht="15" customHeight="1" x14ac:dyDescent="0.25">
      <c r="A31" s="211"/>
      <c r="B31" s="209"/>
      <c r="C31" s="210"/>
      <c r="D31" s="210"/>
      <c r="E31" s="195"/>
      <c r="F31" s="115"/>
      <c r="G31" s="115"/>
      <c r="H31" s="115"/>
      <c r="I31" s="115"/>
    </row>
    <row r="32" spans="1:10" x14ac:dyDescent="0.25">
      <c r="A32" s="207" t="s">
        <v>103</v>
      </c>
      <c r="B32" s="208" t="s">
        <v>364</v>
      </c>
      <c r="C32" s="209"/>
      <c r="D32" s="209"/>
      <c r="E32" s="195"/>
      <c r="F32" s="68"/>
      <c r="G32" s="115"/>
      <c r="H32" s="68"/>
      <c r="I32" s="68"/>
    </row>
    <row r="33" spans="1:9" x14ac:dyDescent="0.25">
      <c r="A33" s="211"/>
      <c r="B33" s="209"/>
      <c r="C33" s="210" t="s">
        <v>137</v>
      </c>
      <c r="D33" s="210" t="s">
        <v>335</v>
      </c>
      <c r="E33" s="195"/>
      <c r="G33" s="115"/>
    </row>
    <row r="34" spans="1:9" x14ac:dyDescent="0.25">
      <c r="A34" s="211"/>
      <c r="B34" s="209"/>
      <c r="C34" s="210" t="s">
        <v>138</v>
      </c>
      <c r="D34" s="210" t="s">
        <v>363</v>
      </c>
      <c r="E34" s="195"/>
      <c r="F34" s="195"/>
      <c r="G34" s="115"/>
    </row>
    <row r="35" spans="1:9" x14ac:dyDescent="0.25">
      <c r="A35" s="211"/>
      <c r="B35" s="209"/>
      <c r="C35" s="210" t="s">
        <v>139</v>
      </c>
      <c r="D35" s="210" t="s">
        <v>336</v>
      </c>
      <c r="E35" s="195"/>
      <c r="F35" s="195"/>
      <c r="G35" s="115"/>
    </row>
    <row r="36" spans="1:9" s="97" customFormat="1" x14ac:dyDescent="0.25">
      <c r="A36" s="212"/>
      <c r="B36" s="397"/>
      <c r="C36" s="210" t="s">
        <v>140</v>
      </c>
      <c r="D36" s="210" t="s">
        <v>366</v>
      </c>
      <c r="E36" s="195"/>
      <c r="F36" s="195"/>
    </row>
    <row r="37" spans="1:9" x14ac:dyDescent="0.25">
      <c r="A37" s="211"/>
      <c r="B37" s="209"/>
      <c r="C37" s="210" t="s">
        <v>141</v>
      </c>
      <c r="D37" s="210" t="s">
        <v>658</v>
      </c>
      <c r="E37" s="195"/>
      <c r="F37" s="195"/>
      <c r="G37" s="115"/>
    </row>
    <row r="38" spans="1:9" ht="15" customHeight="1" x14ac:dyDescent="0.25">
      <c r="A38" s="211"/>
      <c r="B38" s="209"/>
      <c r="C38" s="210" t="s">
        <v>142</v>
      </c>
      <c r="D38" s="210" t="s">
        <v>659</v>
      </c>
      <c r="E38" s="195"/>
      <c r="F38" s="195"/>
      <c r="G38" s="98"/>
      <c r="H38" s="98"/>
      <c r="I38" s="98"/>
    </row>
    <row r="39" spans="1:9" x14ac:dyDescent="0.25">
      <c r="A39" s="211"/>
      <c r="B39" s="209"/>
      <c r="C39" s="210" t="s">
        <v>143</v>
      </c>
      <c r="D39" s="210" t="s">
        <v>660</v>
      </c>
      <c r="E39" s="195"/>
      <c r="F39" s="98"/>
      <c r="G39" s="98"/>
      <c r="H39" s="98"/>
      <c r="I39" s="98"/>
    </row>
    <row r="40" spans="1:9" x14ac:dyDescent="0.25">
      <c r="A40" s="211"/>
      <c r="B40" s="209"/>
      <c r="C40" s="210" t="s">
        <v>144</v>
      </c>
      <c r="D40" s="210" t="s">
        <v>661</v>
      </c>
      <c r="E40" s="195"/>
      <c r="F40" s="98"/>
      <c r="G40" s="98"/>
      <c r="H40" s="98"/>
      <c r="I40" s="98"/>
    </row>
    <row r="41" spans="1:9" x14ac:dyDescent="0.25">
      <c r="A41" s="211"/>
      <c r="B41" s="209"/>
      <c r="C41" s="210" t="s">
        <v>145</v>
      </c>
      <c r="D41" s="210" t="s">
        <v>662</v>
      </c>
      <c r="E41" s="195"/>
    </row>
    <row r="42" spans="1:9" x14ac:dyDescent="0.25">
      <c r="A42" s="211"/>
      <c r="B42" s="209"/>
      <c r="C42" s="210" t="s">
        <v>211</v>
      </c>
      <c r="D42" s="210" t="s">
        <v>663</v>
      </c>
      <c r="E42" s="195"/>
    </row>
    <row r="43" spans="1:9" s="61" customFormat="1" x14ac:dyDescent="0.25">
      <c r="A43" s="211"/>
      <c r="B43" s="209"/>
      <c r="C43" s="210" t="s">
        <v>370</v>
      </c>
      <c r="D43" s="210" t="s">
        <v>664</v>
      </c>
      <c r="E43" s="195"/>
    </row>
    <row r="44" spans="1:9" s="115" customFormat="1" x14ac:dyDescent="0.25">
      <c r="A44" s="211"/>
      <c r="B44" s="209"/>
      <c r="C44" s="210" t="s">
        <v>371</v>
      </c>
      <c r="D44" s="210" t="s">
        <v>377</v>
      </c>
      <c r="E44" s="195"/>
    </row>
    <row r="45" spans="1:9" s="115" customFormat="1" x14ac:dyDescent="0.25">
      <c r="A45" s="211"/>
      <c r="B45" s="209"/>
      <c r="C45" s="210"/>
      <c r="D45" s="210"/>
      <c r="E45" s="195"/>
    </row>
    <row r="46" spans="1:9" x14ac:dyDescent="0.25">
      <c r="A46" s="207" t="s">
        <v>226</v>
      </c>
      <c r="B46" s="209"/>
      <c r="C46" s="209"/>
      <c r="D46" s="209"/>
      <c r="E46" s="195"/>
    </row>
    <row r="47" spans="1:9" x14ac:dyDescent="0.25">
      <c r="A47" s="211"/>
      <c r="B47" s="209"/>
      <c r="C47" s="210" t="s">
        <v>381</v>
      </c>
      <c r="D47" s="213" t="s">
        <v>264</v>
      </c>
      <c r="E47" s="195"/>
    </row>
    <row r="48" spans="1:9" s="115" customFormat="1" x14ac:dyDescent="0.25">
      <c r="A48" s="211"/>
      <c r="B48" s="209"/>
      <c r="C48" s="210" t="s">
        <v>382</v>
      </c>
      <c r="D48" s="213" t="s">
        <v>327</v>
      </c>
      <c r="E48" s="195"/>
    </row>
    <row r="49" spans="1:4" x14ac:dyDescent="0.25">
      <c r="A49" s="211"/>
      <c r="B49" s="209"/>
      <c r="C49" s="209"/>
      <c r="D49" s="209"/>
    </row>
    <row r="50" spans="1:4" s="61" customFormat="1" x14ac:dyDescent="0.25">
      <c r="A50" s="206" t="s">
        <v>225</v>
      </c>
      <c r="B50" s="650" t="s">
        <v>498</v>
      </c>
      <c r="C50" s="650"/>
      <c r="D50" s="650"/>
    </row>
    <row r="51" spans="1:4" s="61" customFormat="1" x14ac:dyDescent="0.25">
      <c r="A51" s="207"/>
      <c r="B51" s="650"/>
      <c r="C51" s="650"/>
      <c r="D51" s="650"/>
    </row>
    <row r="52" spans="1:4" s="195" customFormat="1" x14ac:dyDescent="0.25">
      <c r="A52" s="207"/>
      <c r="B52" s="214"/>
      <c r="C52" s="206"/>
      <c r="D52" s="206"/>
    </row>
    <row r="53" spans="1:4" x14ac:dyDescent="0.25">
      <c r="A53" s="207" t="s">
        <v>365</v>
      </c>
      <c r="B53" s="650" t="s">
        <v>492</v>
      </c>
      <c r="C53" s="650"/>
      <c r="D53" s="650"/>
    </row>
    <row r="54" spans="1:4" x14ac:dyDescent="0.25">
      <c r="A54" s="207"/>
      <c r="B54" s="650"/>
      <c r="C54" s="650"/>
      <c r="D54" s="650"/>
    </row>
    <row r="55" spans="1:4" x14ac:dyDescent="0.25">
      <c r="A55" s="207"/>
      <c r="B55" s="650"/>
      <c r="C55" s="650"/>
      <c r="D55" s="650"/>
    </row>
    <row r="56" spans="1:4" x14ac:dyDescent="0.25">
      <c r="A56" s="207"/>
      <c r="B56" s="650"/>
      <c r="C56" s="650"/>
      <c r="D56" s="650"/>
    </row>
  </sheetData>
  <sheetProtection algorithmName="SHA-512" hashValue="+oxaTzJzV+7E0Nm7UORYFqWDed5CAPXiAVWVzfuQcTfueWI779Aw/WT2SNkBZiU135xg3vCgGYLr34e9dIN8LA==" saltValue="PMJwG53Z/bqq4jgrpohfXw==" spinCount="100000" sheet="1" objects="1" scenarios="1"/>
  <mergeCells count="3">
    <mergeCell ref="A1:D1"/>
    <mergeCell ref="B53:D56"/>
    <mergeCell ref="B50:D51"/>
  </mergeCells>
  <hyperlinks>
    <hyperlink ref="C35:D35" location="D.3!A1" display="D.3."/>
    <hyperlink ref="C37:D37" location="D.4!A1" display="D.4."/>
    <hyperlink ref="C38:D38" location="D.5!A1" display="D.5."/>
    <hyperlink ref="C39:D39" location="D.6!A1" display="D.6."/>
    <hyperlink ref="C40:D40" location="D.7!A1" display="D.7."/>
    <hyperlink ref="C41:D41" location="D.8!A1" display="D.8."/>
    <hyperlink ref="C42:D42" location="D.9!A1" display="D.9."/>
    <hyperlink ref="C21:D21" location="C.8!A1" display="C.8."/>
    <hyperlink ref="C22:D22" location="C.9!A1" display="C.9."/>
    <hyperlink ref="C11:D11" location="B.2!A1" display="B.2."/>
    <hyperlink ref="C5:D5" location="I.1!A1" display="I.1."/>
    <hyperlink ref="C6:D6" location="I.2!A1" display="I.2."/>
    <hyperlink ref="C7:D7" location="I.3!A1" display="I.3."/>
    <hyperlink ref="C14:D14" location="C.1!A1" display="C.1."/>
    <hyperlink ref="C15:D15" location="C.2!A1" display="C.2."/>
    <hyperlink ref="C16:D16" location="C.3!A1" display="C.3."/>
    <hyperlink ref="C17:D17" location="C.4!A1" display="C.4."/>
    <hyperlink ref="C18:D18" location="C.5!A1" display="C.5."/>
    <hyperlink ref="C19:D19" location="C.6!A1" display="C.6."/>
    <hyperlink ref="C20:D20" location="C.7!A1" display="C.7."/>
    <hyperlink ref="C23:D23" location="C.10!A1" display="C.10."/>
    <hyperlink ref="C24:D24" location="C.11!A1" display="C.11."/>
    <hyperlink ref="C25:D25" location="C.12!A1" display="C.12."/>
    <hyperlink ref="C29:D29" location="C.16!A1" display="C.16."/>
    <hyperlink ref="C30:D30" location="C.17!A1" display="C.17."/>
    <hyperlink ref="C27:D27" location="C.14!A1" display="C.14."/>
    <hyperlink ref="C28:D28" location="C.15!A1" display="C.15."/>
    <hyperlink ref="C33:D33" location="D.1!A1" display="D.1."/>
    <hyperlink ref="C34:D34" location="D.2!A1" display="D.2."/>
    <hyperlink ref="C43:D43" location="D.11!A1" display="D.11."/>
    <hyperlink ref="D47" location="'ANEXO 1'!A1" display="IPC FUENTE INE."/>
    <hyperlink ref="D10" location="B.1!A1" display="TOTAL DE VENTAS Y EXPORTACIONES SEGÚN ACTIVIDAD ECONÓMICA."/>
    <hyperlink ref="C26:D26" location="C.13!A1" display="C.13."/>
    <hyperlink ref="D11" location="B.2!A1" display="EMPRESAS EXPORTADORAS Y GASTO EN I+D SEGÚN ACTIVIDAD ECONÓMICA."/>
    <hyperlink ref="C10" location="B.1!A1" display="B.1."/>
    <hyperlink ref="D48" location="'ANEXO 2'!A1" display="DATOS DE OBSERVATORIOS ASTRONÓMICOS."/>
    <hyperlink ref="D43" location="D.11!A1" display="EMPRESAS: MUJERES INVESTIGADORAS POR ACTIVIDAD ECONÓMICA (2013)."/>
    <hyperlink ref="C43" location="D.11!A1" display="D.11."/>
    <hyperlink ref="D36" location="D.4!A1" display="PERSONAL I+D SEGÚN OCUPACIÓN E INVESTIGADORES SEGÚN TITULACIÓN FORMAL (PROMEDIO MENSUAL)."/>
    <hyperlink ref="C36" location="D.4!A1" display="D.4."/>
    <hyperlink ref="D37" location="D.5!A1" display="PERSONAL I+D POR REGIÓN Y UNIDAD DECLARANTE (JCE Y PROMEDIO MENSUAL)."/>
    <hyperlink ref="C37" location="D.5!A1" display="D.5."/>
    <hyperlink ref="D39" location="D.7!A1" display="INVESTIGADORES SEGÚN ÁREA DEL CONOCIMIENTO Y UNIDAD DECLARANTE (JCE)"/>
    <hyperlink ref="C39" location="D.7!A1" display="D.7."/>
    <hyperlink ref="C40" location="D.8!A1" display="D.8."/>
    <hyperlink ref="C41" location="D.9!A1" display="D.9."/>
    <hyperlink ref="C42" location="D.10!A1" display="D.10."/>
    <hyperlink ref="C44" location="D.12!A1" display="D.12."/>
    <hyperlink ref="D40" location="D.8!A1" display="PERSONAL I+D MUJERES POR OCUPACIÓN Y UNIDAD DECLARANTE (2013, JCE Y PROMEDIO MENSUAL)."/>
    <hyperlink ref="D41" location="D.9!A1" display="PERSONAL I+D MUJERES POR TITULACIÓN FORMAL Y UNIDAD DECLARANTE (2013, JCE Y PROMEDIO MENSUAL)."/>
    <hyperlink ref="D42" location="D.10!A1" display="MUJERES INVESTIGADORAS POR TITULACIÓN FORMAL Y UNIDAD DECLARANTE (2013)"/>
    <hyperlink ref="D44" location="D.12!A1" display="TENDENCIAS DE MUJERES: PERSONAL I+D, INVESTIGADORAS, OCUPACIÓN (JCE)"/>
    <hyperlink ref="D38" location="D.6!A1" display="EMPRESAS: INVESTIGADORES POR ACTIVIDAD ECONÓMICA (JCE Y PROMEDIO MENSUAL)."/>
    <hyperlink ref="C38" location="D.6!A1" display="D.6."/>
    <hyperlink ref="C47" location="'ANEXO 1'!A1" display="ANEXO1"/>
    <hyperlink ref="C48" location="'ANEXO 2'!A1" display="ANEXO2"/>
    <hyperlink ref="C10:D10" location="B.1!A1" display="B.1."/>
  </hyperlink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E22"/>
  <sheetViews>
    <sheetView zoomScale="85" zoomScaleNormal="85" workbookViewId="0">
      <selection activeCell="A38" sqref="A38"/>
    </sheetView>
  </sheetViews>
  <sheetFormatPr baseColWidth="10" defaultRowHeight="15" x14ac:dyDescent="0.25"/>
  <cols>
    <col min="2" max="2" width="22.42578125" bestFit="1" customWidth="1"/>
    <col min="10" max="10" width="11.140625" bestFit="1" customWidth="1"/>
    <col min="11" max="11" width="11.140625" style="195" customWidth="1"/>
    <col min="12" max="12" width="22.42578125" bestFit="1" customWidth="1"/>
    <col min="13" max="13" width="25" customWidth="1"/>
  </cols>
  <sheetData>
    <row r="1" spans="1:31" x14ac:dyDescent="0.25">
      <c r="A1" s="56" t="s">
        <v>127</v>
      </c>
    </row>
    <row r="2" spans="1:31" x14ac:dyDescent="0.25">
      <c r="A2" s="1" t="s">
        <v>459</v>
      </c>
      <c r="L2" s="226"/>
    </row>
    <row r="4" spans="1:31" x14ac:dyDescent="0.25">
      <c r="A4" s="55" t="s">
        <v>98</v>
      </c>
      <c r="B4" t="s">
        <v>519</v>
      </c>
    </row>
    <row r="6" spans="1:31" ht="15" customHeight="1" x14ac:dyDescent="0.25">
      <c r="B6" s="682" t="s">
        <v>518</v>
      </c>
      <c r="C6" s="682"/>
      <c r="D6" s="682"/>
      <c r="E6" s="682"/>
      <c r="F6" s="682"/>
      <c r="G6" s="682"/>
      <c r="H6" s="682"/>
      <c r="I6" s="682"/>
      <c r="J6" s="682"/>
      <c r="K6" s="682"/>
      <c r="M6" s="681" t="s">
        <v>204</v>
      </c>
      <c r="N6" s="681"/>
      <c r="O6" s="681"/>
      <c r="P6" s="681"/>
      <c r="Q6" s="681"/>
      <c r="R6" s="681"/>
      <c r="S6" s="681"/>
      <c r="T6" s="681"/>
      <c r="U6" s="107"/>
      <c r="V6" s="107"/>
    </row>
    <row r="7" spans="1:31" ht="15.75" thickBot="1" x14ac:dyDescent="0.3">
      <c r="B7" s="65"/>
      <c r="C7" s="67">
        <v>2007</v>
      </c>
      <c r="D7" s="67">
        <v>2008</v>
      </c>
      <c r="E7" s="67">
        <v>2009</v>
      </c>
      <c r="F7" s="67">
        <v>2010</v>
      </c>
      <c r="G7" s="67">
        <v>2011</v>
      </c>
      <c r="H7" s="67">
        <v>2012</v>
      </c>
      <c r="I7" s="67">
        <v>2013</v>
      </c>
      <c r="J7" s="67">
        <v>2014</v>
      </c>
      <c r="K7" s="67" t="s">
        <v>496</v>
      </c>
      <c r="M7" s="65"/>
      <c r="N7" s="67">
        <v>2007</v>
      </c>
      <c r="O7" s="67">
        <v>2008</v>
      </c>
      <c r="P7" s="67">
        <v>2009</v>
      </c>
      <c r="Q7" s="67">
        <v>2010</v>
      </c>
      <c r="R7" s="67">
        <v>2011</v>
      </c>
      <c r="S7" s="67">
        <v>2012</v>
      </c>
      <c r="T7" s="67">
        <v>2013</v>
      </c>
      <c r="U7" s="67">
        <v>2014</v>
      </c>
      <c r="V7" s="67" t="s">
        <v>496</v>
      </c>
    </row>
    <row r="8" spans="1:31" ht="15.75" thickTop="1" x14ac:dyDescent="0.25">
      <c r="B8" s="69" t="s">
        <v>7</v>
      </c>
      <c r="C8" s="338">
        <v>141628.24</v>
      </c>
      <c r="D8" s="338">
        <v>186381.3</v>
      </c>
      <c r="E8" s="338">
        <v>112700.26</v>
      </c>
      <c r="F8" s="338">
        <v>111478.96</v>
      </c>
      <c r="G8" s="338">
        <v>165952.35999999999</v>
      </c>
      <c r="H8" s="338">
        <v>185078.66</v>
      </c>
      <c r="I8" s="338">
        <v>200005.29</v>
      </c>
      <c r="J8" s="338">
        <v>185292.57</v>
      </c>
      <c r="K8" s="338">
        <v>199083.16</v>
      </c>
      <c r="L8" s="139"/>
      <c r="M8" s="69" t="s">
        <v>7</v>
      </c>
      <c r="N8" s="340">
        <f t="shared" ref="N8:V13" si="0">C8/C$13</f>
        <v>0.3888848022024064</v>
      </c>
      <c r="O8" s="340">
        <f t="shared" si="0"/>
        <v>0.43728011507063974</v>
      </c>
      <c r="P8" s="340">
        <f t="shared" si="0"/>
        <v>0.26962570344753106</v>
      </c>
      <c r="Q8" s="340">
        <f t="shared" si="0"/>
        <v>0.25442294498264739</v>
      </c>
      <c r="R8" s="340">
        <f t="shared" si="0"/>
        <v>0.33892210904624465</v>
      </c>
      <c r="S8" s="340">
        <f t="shared" si="0"/>
        <v>0.34945640989698384</v>
      </c>
      <c r="T8" s="340">
        <f t="shared" si="0"/>
        <v>0.34166466855064692</v>
      </c>
      <c r="U8" s="340">
        <f t="shared" si="0"/>
        <v>0.3185346536450851</v>
      </c>
      <c r="V8" s="340">
        <f t="shared" si="0"/>
        <v>0.32775871388389421</v>
      </c>
    </row>
    <row r="9" spans="1:31" x14ac:dyDescent="0.25">
      <c r="B9" s="69" t="s">
        <v>5</v>
      </c>
      <c r="C9" s="338">
        <v>129583.63</v>
      </c>
      <c r="D9" s="338">
        <v>143901.85999999999</v>
      </c>
      <c r="E9" s="338">
        <v>161898.4</v>
      </c>
      <c r="F9" s="338">
        <v>175723.74</v>
      </c>
      <c r="G9" s="338">
        <v>162372.59</v>
      </c>
      <c r="H9" s="338">
        <v>187526.15</v>
      </c>
      <c r="I9" s="339">
        <v>224626.93</v>
      </c>
      <c r="J9" s="338">
        <v>256883.72</v>
      </c>
      <c r="K9" s="338">
        <v>258734.14</v>
      </c>
      <c r="M9" s="69" t="s">
        <v>5</v>
      </c>
      <c r="N9" s="340">
        <f t="shared" si="0"/>
        <v>0.35581254360867454</v>
      </c>
      <c r="O9" s="340">
        <f t="shared" si="0"/>
        <v>0.33761660584875786</v>
      </c>
      <c r="P9" s="340">
        <f t="shared" si="0"/>
        <v>0.38732803266851173</v>
      </c>
      <c r="Q9" s="340">
        <f t="shared" si="0"/>
        <v>0.40104564515281654</v>
      </c>
      <c r="R9" s="340">
        <f t="shared" si="0"/>
        <v>0.33161119645482101</v>
      </c>
      <c r="S9" s="340">
        <f t="shared" si="0"/>
        <v>0.35407763996564096</v>
      </c>
      <c r="T9" s="340">
        <f t="shared" si="0"/>
        <v>0.38372527839638326</v>
      </c>
      <c r="U9" s="340">
        <f t="shared" si="0"/>
        <v>0.44160630281754426</v>
      </c>
      <c r="V9" s="340">
        <f t="shared" si="0"/>
        <v>0.42596455151834761</v>
      </c>
    </row>
    <row r="10" spans="1:31" x14ac:dyDescent="0.25">
      <c r="B10" s="69" t="s">
        <v>46</v>
      </c>
      <c r="C10" s="338">
        <v>67908.649999999994</v>
      </c>
      <c r="D10" s="338">
        <v>73348.45</v>
      </c>
      <c r="E10" s="338">
        <v>56653.760000000002</v>
      </c>
      <c r="F10" s="338">
        <v>56644.12</v>
      </c>
      <c r="G10" s="338">
        <v>49349.13</v>
      </c>
      <c r="H10" s="338">
        <v>52839.39</v>
      </c>
      <c r="I10" s="338">
        <v>68445.45</v>
      </c>
      <c r="J10" s="338">
        <v>55132.87</v>
      </c>
      <c r="K10" s="338">
        <v>67520.98</v>
      </c>
      <c r="M10" s="69" t="s">
        <v>46</v>
      </c>
      <c r="N10" s="340">
        <f t="shared" si="0"/>
        <v>0.18646452093934407</v>
      </c>
      <c r="O10" s="340">
        <f t="shared" si="0"/>
        <v>0.17208710667997845</v>
      </c>
      <c r="P10" s="340">
        <f t="shared" si="0"/>
        <v>0.13553926045022077</v>
      </c>
      <c r="Q10" s="340">
        <f t="shared" si="0"/>
        <v>0.12927608784967562</v>
      </c>
      <c r="R10" s="340">
        <f t="shared" si="0"/>
        <v>0.10078501576715934</v>
      </c>
      <c r="S10" s="340">
        <f t="shared" si="0"/>
        <v>9.976873363221124E-2</v>
      </c>
      <c r="T10" s="340">
        <f t="shared" si="0"/>
        <v>0.11692386730395919</v>
      </c>
      <c r="U10" s="340">
        <f t="shared" si="0"/>
        <v>9.4778380211950772E-2</v>
      </c>
      <c r="V10" s="340">
        <f t="shared" si="0"/>
        <v>0.11116253913681169</v>
      </c>
    </row>
    <row r="11" spans="1:31" x14ac:dyDescent="0.25">
      <c r="B11" s="69" t="s">
        <v>6</v>
      </c>
      <c r="C11" s="338">
        <v>9853.44</v>
      </c>
      <c r="D11" s="338">
        <v>8363.5499999999993</v>
      </c>
      <c r="E11" s="338">
        <v>7113.14</v>
      </c>
      <c r="F11" s="338">
        <v>7422.54</v>
      </c>
      <c r="G11" s="338">
        <v>7845.99</v>
      </c>
      <c r="H11" s="338">
        <v>11303</v>
      </c>
      <c r="I11" s="333">
        <v>4592.41</v>
      </c>
      <c r="J11" s="339">
        <v>4185.7</v>
      </c>
      <c r="K11" s="339">
        <v>3837.23</v>
      </c>
      <c r="M11" s="69" t="s">
        <v>6</v>
      </c>
      <c r="N11" s="340">
        <f t="shared" si="0"/>
        <v>2.7055713362061688E-2</v>
      </c>
      <c r="O11" s="340">
        <f t="shared" si="0"/>
        <v>1.962221588967911E-2</v>
      </c>
      <c r="P11" s="340">
        <f t="shared" si="0"/>
        <v>1.7017577210742648E-2</v>
      </c>
      <c r="Q11" s="340">
        <f t="shared" si="0"/>
        <v>1.694009780905293E-2</v>
      </c>
      <c r="R11" s="340">
        <f t="shared" si="0"/>
        <v>1.6023752107868459E-2</v>
      </c>
      <c r="S11" s="340">
        <f t="shared" si="0"/>
        <v>2.1341767878941896E-2</v>
      </c>
      <c r="T11" s="340">
        <f t="shared" si="0"/>
        <v>7.8451136992360379E-3</v>
      </c>
      <c r="U11" s="340">
        <f t="shared" si="0"/>
        <v>7.1955961308229066E-3</v>
      </c>
      <c r="V11" s="340">
        <f t="shared" si="0"/>
        <v>6.3173880185380593E-3</v>
      </c>
    </row>
    <row r="12" spans="1:31" x14ac:dyDescent="0.25">
      <c r="B12" s="69" t="s">
        <v>61</v>
      </c>
      <c r="C12" s="338">
        <v>15216.79</v>
      </c>
      <c r="D12" s="338">
        <v>14233.46</v>
      </c>
      <c r="E12" s="338">
        <v>79622.259999999995</v>
      </c>
      <c r="F12" s="338">
        <v>86894.57</v>
      </c>
      <c r="G12" s="338">
        <v>104127.41</v>
      </c>
      <c r="H12" s="338">
        <v>92871.53</v>
      </c>
      <c r="I12" s="396">
        <v>87714.68</v>
      </c>
      <c r="J12" s="339">
        <v>80208.160000000003</v>
      </c>
      <c r="K12" s="339">
        <v>78232.179999999993</v>
      </c>
      <c r="M12" s="69" t="s">
        <v>61</v>
      </c>
      <c r="N12" s="340">
        <f t="shared" si="0"/>
        <v>4.178247480379306E-2</v>
      </c>
      <c r="O12" s="340">
        <f t="shared" si="0"/>
        <v>3.3393956510944761E-2</v>
      </c>
      <c r="P12" s="340">
        <f t="shared" si="0"/>
        <v>0.19048942622299375</v>
      </c>
      <c r="Q12" s="340">
        <f t="shared" si="0"/>
        <v>0.19831520138329961</v>
      </c>
      <c r="R12" s="340">
        <f t="shared" si="0"/>
        <v>0.21265790620105091</v>
      </c>
      <c r="S12" s="340">
        <f t="shared" si="0"/>
        <v>0.17535544862622213</v>
      </c>
      <c r="T12" s="340">
        <f t="shared" si="0"/>
        <v>0.14984107204977457</v>
      </c>
      <c r="U12" s="340">
        <f t="shared" si="0"/>
        <v>0.13788506719459701</v>
      </c>
      <c r="V12" s="340">
        <f t="shared" si="0"/>
        <v>0.12879682390581559</v>
      </c>
    </row>
    <row r="13" spans="1:31" x14ac:dyDescent="0.25">
      <c r="B13" s="66" t="s">
        <v>8</v>
      </c>
      <c r="C13" s="335">
        <v>364190.73</v>
      </c>
      <c r="D13" s="335">
        <v>426228.62</v>
      </c>
      <c r="E13" s="335">
        <v>417987.82</v>
      </c>
      <c r="F13" s="335">
        <v>438163.94</v>
      </c>
      <c r="G13" s="335">
        <v>489647.49</v>
      </c>
      <c r="H13" s="335">
        <v>529618.73</v>
      </c>
      <c r="I13" s="335">
        <v>585384.76</v>
      </c>
      <c r="J13" s="335">
        <v>581703.02</v>
      </c>
      <c r="K13" s="335">
        <v>607407.68000000005</v>
      </c>
      <c r="M13" s="66" t="s">
        <v>8</v>
      </c>
      <c r="N13" s="387">
        <f t="shared" si="0"/>
        <v>1</v>
      </c>
      <c r="O13" s="387">
        <f t="shared" si="0"/>
        <v>1</v>
      </c>
      <c r="P13" s="387">
        <f t="shared" si="0"/>
        <v>1</v>
      </c>
      <c r="Q13" s="387">
        <f t="shared" si="0"/>
        <v>1</v>
      </c>
      <c r="R13" s="387">
        <f t="shared" si="0"/>
        <v>1</v>
      </c>
      <c r="S13" s="387">
        <f t="shared" si="0"/>
        <v>1</v>
      </c>
      <c r="T13" s="387">
        <f t="shared" si="0"/>
        <v>1</v>
      </c>
      <c r="U13" s="387">
        <f t="shared" si="0"/>
        <v>1</v>
      </c>
      <c r="V13" s="387">
        <f t="shared" si="0"/>
        <v>1</v>
      </c>
    </row>
    <row r="16" spans="1:31" x14ac:dyDescent="0.25">
      <c r="U16" s="195"/>
      <c r="V16" s="195"/>
      <c r="W16" s="195"/>
      <c r="X16" s="195"/>
      <c r="Y16" s="195"/>
      <c r="Z16" s="195"/>
      <c r="AA16" s="195"/>
      <c r="AB16" s="195"/>
      <c r="AC16" s="195"/>
      <c r="AD16" s="195"/>
      <c r="AE16" s="195"/>
    </row>
    <row r="17" spans="21:31" x14ac:dyDescent="0.25">
      <c r="U17" s="195"/>
      <c r="V17" s="195"/>
      <c r="W17" s="195"/>
      <c r="X17" s="195"/>
      <c r="Y17" s="195"/>
      <c r="Z17" s="195"/>
      <c r="AA17" s="195"/>
      <c r="AB17" s="195"/>
      <c r="AC17" s="195"/>
      <c r="AD17" s="195"/>
      <c r="AE17" s="195">
        <v>165288.98000000001</v>
      </c>
    </row>
    <row r="18" spans="21:31" x14ac:dyDescent="0.25">
      <c r="U18" s="195"/>
      <c r="V18" s="195"/>
      <c r="W18" s="195"/>
      <c r="X18" s="195"/>
      <c r="Y18" s="195"/>
      <c r="Z18" s="195"/>
      <c r="AA18" s="195"/>
      <c r="AB18" s="195"/>
      <c r="AC18" s="195"/>
      <c r="AD18" s="195"/>
      <c r="AE18" s="195">
        <v>189027.9</v>
      </c>
    </row>
    <row r="19" spans="21:31" x14ac:dyDescent="0.25">
      <c r="U19" s="195"/>
      <c r="V19" s="195"/>
      <c r="W19" s="195"/>
      <c r="X19" s="195"/>
      <c r="Y19" s="195"/>
      <c r="Z19" s="195"/>
      <c r="AA19" s="195"/>
      <c r="AB19" s="195"/>
      <c r="AC19" s="195"/>
      <c r="AD19" s="195"/>
      <c r="AE19" s="195">
        <v>60871.42</v>
      </c>
    </row>
    <row r="20" spans="21:31" x14ac:dyDescent="0.25">
      <c r="U20" s="195"/>
      <c r="V20" s="195"/>
      <c r="W20" s="195"/>
      <c r="X20" s="195"/>
      <c r="Y20" s="195"/>
      <c r="Z20" s="195"/>
      <c r="AA20" s="195"/>
      <c r="AB20" s="195"/>
      <c r="AC20" s="195"/>
      <c r="AD20" s="195"/>
      <c r="AE20" s="195">
        <v>7168.56</v>
      </c>
    </row>
    <row r="21" spans="21:31" x14ac:dyDescent="0.25">
      <c r="U21" s="195"/>
      <c r="V21" s="195"/>
      <c r="W21" s="195"/>
      <c r="X21" s="195"/>
      <c r="Y21" s="195"/>
      <c r="Z21" s="195"/>
      <c r="AA21" s="195"/>
      <c r="AB21" s="195"/>
      <c r="AC21" s="195"/>
      <c r="AD21" s="195"/>
      <c r="AE21" s="195">
        <v>71013.45</v>
      </c>
    </row>
    <row r="22" spans="21:31" x14ac:dyDescent="0.25">
      <c r="U22" s="195"/>
      <c r="V22" s="195"/>
      <c r="W22" s="195"/>
      <c r="X22" s="195"/>
      <c r="Y22" s="195"/>
      <c r="Z22" s="195"/>
      <c r="AA22" s="195"/>
      <c r="AB22" s="195"/>
      <c r="AC22" s="195"/>
      <c r="AD22" s="195"/>
      <c r="AE22" s="195">
        <v>493370.31</v>
      </c>
    </row>
  </sheetData>
  <mergeCells count="2">
    <mergeCell ref="M6:T6"/>
    <mergeCell ref="B6:K6"/>
  </mergeCells>
  <hyperlinks>
    <hyperlink ref="A1" location="ÍNDICE!A1" display="ÍNDICE"/>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9"/>
  <sheetViews>
    <sheetView zoomScale="90" zoomScaleNormal="90" workbookViewId="0">
      <selection activeCell="A38" sqref="A38"/>
    </sheetView>
  </sheetViews>
  <sheetFormatPr baseColWidth="10" defaultRowHeight="15" x14ac:dyDescent="0.25"/>
  <cols>
    <col min="2" max="2" width="22.28515625" bestFit="1" customWidth="1"/>
    <col min="7" max="7" width="13.140625" style="195" bestFit="1" customWidth="1"/>
    <col min="9" max="9" width="12.140625" bestFit="1" customWidth="1"/>
  </cols>
  <sheetData>
    <row r="1" spans="1:10" x14ac:dyDescent="0.25">
      <c r="A1" s="56" t="s">
        <v>127</v>
      </c>
    </row>
    <row r="2" spans="1:10" x14ac:dyDescent="0.25">
      <c r="A2" s="1" t="s">
        <v>527</v>
      </c>
    </row>
    <row r="3" spans="1:10" s="61" customFormat="1" x14ac:dyDescent="0.25">
      <c r="G3" s="195"/>
    </row>
    <row r="4" spans="1:10" x14ac:dyDescent="0.25">
      <c r="A4" s="55" t="s">
        <v>98</v>
      </c>
      <c r="B4" t="s">
        <v>526</v>
      </c>
    </row>
    <row r="5" spans="1:10" s="61" customFormat="1" ht="15" customHeight="1" x14ac:dyDescent="0.25">
      <c r="A5" s="195"/>
      <c r="G5" s="195"/>
    </row>
    <row r="6" spans="1:10" ht="15" customHeight="1" x14ac:dyDescent="0.25">
      <c r="B6" s="685" t="s">
        <v>520</v>
      </c>
      <c r="C6" s="686"/>
      <c r="D6" s="686"/>
      <c r="E6" s="686"/>
      <c r="F6" s="686"/>
      <c r="G6" s="686"/>
      <c r="H6" s="686"/>
      <c r="I6" s="687"/>
      <c r="J6" s="195"/>
    </row>
    <row r="7" spans="1:10" x14ac:dyDescent="0.25">
      <c r="B7" s="260"/>
      <c r="C7" s="683" t="s">
        <v>199</v>
      </c>
      <c r="D7" s="683"/>
      <c r="E7" s="683"/>
      <c r="F7" s="683"/>
      <c r="G7" s="684"/>
      <c r="H7" s="261"/>
      <c r="I7" s="262"/>
      <c r="J7" s="195"/>
    </row>
    <row r="8" spans="1:10" ht="15.75" thickBot="1" x14ac:dyDescent="0.3">
      <c r="B8" s="263" t="s">
        <v>460</v>
      </c>
      <c r="C8" s="264" t="s">
        <v>5</v>
      </c>
      <c r="D8" s="265" t="s">
        <v>200</v>
      </c>
      <c r="E8" s="266" t="s">
        <v>6</v>
      </c>
      <c r="F8" s="267" t="s">
        <v>7</v>
      </c>
      <c r="G8" s="425" t="s">
        <v>173</v>
      </c>
      <c r="H8" s="423" t="s">
        <v>525</v>
      </c>
      <c r="I8" s="424" t="s">
        <v>202</v>
      </c>
      <c r="J8" s="195"/>
    </row>
    <row r="9" spans="1:10" x14ac:dyDescent="0.25">
      <c r="B9" s="268" t="s">
        <v>7</v>
      </c>
      <c r="C9" s="269">
        <v>1288.26</v>
      </c>
      <c r="D9" s="270">
        <v>6983.95</v>
      </c>
      <c r="E9" s="271">
        <v>6658.93</v>
      </c>
      <c r="F9" s="272">
        <v>184152.02</v>
      </c>
      <c r="G9" s="421">
        <v>0</v>
      </c>
      <c r="H9" s="273">
        <v>199083.16</v>
      </c>
      <c r="I9" s="432">
        <f>H9/H$14</f>
        <v>0.32775871388389421</v>
      </c>
      <c r="J9" s="139"/>
    </row>
    <row r="10" spans="1:10" x14ac:dyDescent="0.25">
      <c r="B10" s="268" t="s">
        <v>5</v>
      </c>
      <c r="C10" s="269">
        <v>45657.06</v>
      </c>
      <c r="D10" s="270">
        <v>154735.87</v>
      </c>
      <c r="E10" s="271">
        <v>38223</v>
      </c>
      <c r="F10" s="272">
        <v>20118.21</v>
      </c>
      <c r="G10" s="421">
        <v>0</v>
      </c>
      <c r="H10" s="273">
        <v>258734.14</v>
      </c>
      <c r="I10" s="432">
        <f t="shared" ref="I10:I14" si="0">H10/H$14</f>
        <v>0.42596455151834761</v>
      </c>
      <c r="J10" s="139"/>
    </row>
    <row r="11" spans="1:10" x14ac:dyDescent="0.25">
      <c r="B11" s="268" t="s">
        <v>172</v>
      </c>
      <c r="C11" s="269">
        <v>0</v>
      </c>
      <c r="D11" s="270">
        <v>67176.320000000007</v>
      </c>
      <c r="E11" s="271">
        <v>176.93</v>
      </c>
      <c r="F11" s="272">
        <v>167.73</v>
      </c>
      <c r="G11" s="421">
        <v>0</v>
      </c>
      <c r="H11" s="273">
        <v>67520.98</v>
      </c>
      <c r="I11" s="432">
        <f t="shared" si="0"/>
        <v>0.11116253913681169</v>
      </c>
      <c r="J11" s="139"/>
    </row>
    <row r="12" spans="1:10" x14ac:dyDescent="0.25">
      <c r="B12" s="268" t="s">
        <v>6</v>
      </c>
      <c r="C12" s="269">
        <v>119.94</v>
      </c>
      <c r="D12" s="270">
        <v>264.05</v>
      </c>
      <c r="E12" s="271">
        <v>3446.36</v>
      </c>
      <c r="F12" s="272">
        <v>6.88</v>
      </c>
      <c r="G12" s="421">
        <v>0</v>
      </c>
      <c r="H12" s="273">
        <v>3837.23</v>
      </c>
      <c r="I12" s="432">
        <f t="shared" si="0"/>
        <v>6.3173880185380593E-3</v>
      </c>
      <c r="J12" s="139"/>
    </row>
    <row r="13" spans="1:10" x14ac:dyDescent="0.25">
      <c r="B13" s="268" t="s">
        <v>61</v>
      </c>
      <c r="C13" s="269">
        <v>382.99</v>
      </c>
      <c r="D13" s="270">
        <v>4855.5</v>
      </c>
      <c r="E13" s="271">
        <v>4929.5600000000004</v>
      </c>
      <c r="F13" s="272">
        <v>3930.99</v>
      </c>
      <c r="G13" s="421">
        <v>64133.14</v>
      </c>
      <c r="H13" s="273">
        <v>78232.179999999993</v>
      </c>
      <c r="I13" s="432">
        <f t="shared" si="0"/>
        <v>0.12879682390581559</v>
      </c>
      <c r="J13" s="139"/>
    </row>
    <row r="14" spans="1:10" x14ac:dyDescent="0.25">
      <c r="B14" s="274" t="s">
        <v>525</v>
      </c>
      <c r="C14" s="275">
        <v>47448.25</v>
      </c>
      <c r="D14" s="276">
        <v>234015.69</v>
      </c>
      <c r="E14" s="277">
        <v>53434.77</v>
      </c>
      <c r="F14" s="272">
        <v>208375.83</v>
      </c>
      <c r="G14" s="422">
        <v>64133.14</v>
      </c>
      <c r="H14" s="279">
        <v>607407.68000000005</v>
      </c>
      <c r="I14" s="432">
        <f t="shared" si="0"/>
        <v>1</v>
      </c>
      <c r="J14" s="139"/>
    </row>
    <row r="15" spans="1:10" x14ac:dyDescent="0.25">
      <c r="B15" s="280" t="s">
        <v>203</v>
      </c>
      <c r="C15" s="426">
        <f>C14/$H14</f>
        <v>7.8115986284532979E-2</v>
      </c>
      <c r="D15" s="427">
        <f t="shared" ref="D15:H15" si="1">D14/$H14</f>
        <v>0.38526956063512396</v>
      </c>
      <c r="E15" s="428">
        <f t="shared" si="1"/>
        <v>8.7971837958980031E-2</v>
      </c>
      <c r="F15" s="429">
        <f t="shared" si="1"/>
        <v>0.34305761494487519</v>
      </c>
      <c r="G15" s="430">
        <f t="shared" si="1"/>
        <v>0.10558500017648771</v>
      </c>
      <c r="H15" s="431">
        <f t="shared" si="1"/>
        <v>1</v>
      </c>
      <c r="I15" s="388"/>
    </row>
    <row r="16" spans="1:10" ht="15" customHeight="1" x14ac:dyDescent="0.25">
      <c r="B16" s="259"/>
      <c r="C16" s="259"/>
      <c r="D16" s="259"/>
      <c r="E16" s="259"/>
      <c r="F16" s="437"/>
      <c r="G16" s="259"/>
      <c r="H16" s="259"/>
      <c r="I16" s="259"/>
    </row>
    <row r="17" spans="2:10" ht="15" customHeight="1" x14ac:dyDescent="0.25">
      <c r="B17" s="688" t="s">
        <v>521</v>
      </c>
      <c r="C17" s="689"/>
      <c r="D17" s="689"/>
      <c r="E17" s="689"/>
      <c r="F17" s="689"/>
      <c r="G17" s="689"/>
      <c r="H17" s="689"/>
      <c r="I17" s="690"/>
    </row>
    <row r="18" spans="2:10" x14ac:dyDescent="0.25">
      <c r="B18" s="389"/>
      <c r="C18" s="683" t="s">
        <v>199</v>
      </c>
      <c r="D18" s="683"/>
      <c r="E18" s="683"/>
      <c r="F18" s="683"/>
      <c r="G18" s="684"/>
      <c r="H18" s="390"/>
      <c r="I18" s="391"/>
    </row>
    <row r="19" spans="2:10" ht="15.75" thickBot="1" x14ac:dyDescent="0.3">
      <c r="B19" s="263" t="s">
        <v>460</v>
      </c>
      <c r="C19" s="264" t="s">
        <v>5</v>
      </c>
      <c r="D19" s="265" t="s">
        <v>200</v>
      </c>
      <c r="E19" s="266" t="s">
        <v>6</v>
      </c>
      <c r="F19" s="267" t="s">
        <v>7</v>
      </c>
      <c r="G19" s="425" t="s">
        <v>173</v>
      </c>
      <c r="H19" s="423" t="s">
        <v>484</v>
      </c>
      <c r="I19" s="424" t="s">
        <v>202</v>
      </c>
    </row>
    <row r="20" spans="2:10" x14ac:dyDescent="0.25">
      <c r="B20" s="268" t="s">
        <v>7</v>
      </c>
      <c r="C20" s="269">
        <v>1562.95</v>
      </c>
      <c r="D20" s="270">
        <v>7443.19</v>
      </c>
      <c r="E20" s="271">
        <v>4404.13</v>
      </c>
      <c r="F20" s="272">
        <v>171882.31</v>
      </c>
      <c r="G20" s="421">
        <v>0</v>
      </c>
      <c r="H20" s="273">
        <v>185292.57</v>
      </c>
      <c r="I20" s="432">
        <f>H20/H$14</f>
        <v>0.30505470395105966</v>
      </c>
    </row>
    <row r="21" spans="2:10" x14ac:dyDescent="0.25">
      <c r="B21" s="268" t="s">
        <v>5</v>
      </c>
      <c r="C21" s="269">
        <v>44813.7</v>
      </c>
      <c r="D21" s="270">
        <v>159703.54</v>
      </c>
      <c r="E21" s="271">
        <v>34313.269999999997</v>
      </c>
      <c r="F21" s="272">
        <v>18053.2</v>
      </c>
      <c r="G21" s="421">
        <v>0</v>
      </c>
      <c r="H21" s="273">
        <v>256883.72</v>
      </c>
      <c r="I21" s="432">
        <f t="shared" ref="I21:I25" si="2">H21/H$14</f>
        <v>0.42291812971479054</v>
      </c>
    </row>
    <row r="22" spans="2:10" x14ac:dyDescent="0.25">
      <c r="B22" s="268" t="s">
        <v>172</v>
      </c>
      <c r="C22" s="269">
        <v>0</v>
      </c>
      <c r="D22" s="270">
        <v>53984.74</v>
      </c>
      <c r="E22" s="271">
        <v>942.46</v>
      </c>
      <c r="F22" s="272">
        <v>205.67</v>
      </c>
      <c r="G22" s="421">
        <v>0</v>
      </c>
      <c r="H22" s="273">
        <v>55132.87</v>
      </c>
      <c r="I22" s="432">
        <f t="shared" si="2"/>
        <v>9.0767489143370725E-2</v>
      </c>
    </row>
    <row r="23" spans="2:10" x14ac:dyDescent="0.25">
      <c r="B23" s="268" t="s">
        <v>6</v>
      </c>
      <c r="C23" s="269">
        <v>2.7</v>
      </c>
      <c r="D23" s="270">
        <v>1131.57</v>
      </c>
      <c r="E23" s="271">
        <v>2800.96</v>
      </c>
      <c r="F23" s="272">
        <v>250.46</v>
      </c>
      <c r="G23" s="421">
        <v>0</v>
      </c>
      <c r="H23" s="273">
        <v>4185.7</v>
      </c>
      <c r="I23" s="432">
        <f t="shared" si="2"/>
        <v>6.8910883708286326E-3</v>
      </c>
    </row>
    <row r="24" spans="2:10" x14ac:dyDescent="0.25">
      <c r="B24" s="268" t="s">
        <v>61</v>
      </c>
      <c r="C24" s="269">
        <v>991.43</v>
      </c>
      <c r="D24" s="270">
        <v>4362.8100000000004</v>
      </c>
      <c r="E24" s="271">
        <v>2387.2399999999998</v>
      </c>
      <c r="F24" s="272">
        <v>3760.55</v>
      </c>
      <c r="G24" s="421">
        <v>68706.14</v>
      </c>
      <c r="H24" s="273">
        <v>80208.160000000003</v>
      </c>
      <c r="I24" s="432">
        <f t="shared" si="2"/>
        <v>0.13204996025074955</v>
      </c>
    </row>
    <row r="25" spans="2:10" x14ac:dyDescent="0.25">
      <c r="B25" s="274" t="s">
        <v>484</v>
      </c>
      <c r="C25" s="275">
        <v>47370.78</v>
      </c>
      <c r="D25" s="276">
        <v>226625.86</v>
      </c>
      <c r="E25" s="277">
        <v>44848.05</v>
      </c>
      <c r="F25" s="278">
        <v>194152.2</v>
      </c>
      <c r="G25" s="422">
        <v>68706.14</v>
      </c>
      <c r="H25" s="279">
        <v>581703.02</v>
      </c>
      <c r="I25" s="432">
        <f t="shared" si="2"/>
        <v>0.95768137143079912</v>
      </c>
    </row>
    <row r="26" spans="2:10" x14ac:dyDescent="0.25">
      <c r="B26" s="280" t="s">
        <v>203</v>
      </c>
      <c r="C26" s="426">
        <f>C25/$H25</f>
        <v>8.1434646840925801E-2</v>
      </c>
      <c r="D26" s="427">
        <f t="shared" ref="D26" si="3">D25/$H25</f>
        <v>0.38959031018955337</v>
      </c>
      <c r="E26" s="428">
        <f t="shared" ref="E26" si="4">E25/$H25</f>
        <v>7.7097846251511643E-2</v>
      </c>
      <c r="F26" s="429">
        <f t="shared" ref="F26" si="5">F25/$H25</f>
        <v>0.33376515734781642</v>
      </c>
      <c r="G26" s="430">
        <f t="shared" ref="G26" si="6">G25/$H25</f>
        <v>0.11811205656109539</v>
      </c>
      <c r="H26" s="431">
        <f t="shared" ref="H26" si="7">H25/$H25</f>
        <v>1</v>
      </c>
      <c r="I26" s="388"/>
    </row>
    <row r="27" spans="2:10" s="80" customFormat="1" x14ac:dyDescent="0.25">
      <c r="B27"/>
      <c r="C27"/>
      <c r="D27"/>
      <c r="E27"/>
      <c r="F27" s="105"/>
      <c r="G27" s="195"/>
      <c r="H27"/>
      <c r="I27"/>
    </row>
    <row r="28" spans="2:10" x14ac:dyDescent="0.25">
      <c r="B28" s="685" t="s">
        <v>522</v>
      </c>
      <c r="C28" s="691"/>
      <c r="D28" s="691"/>
      <c r="E28" s="691"/>
      <c r="F28" s="691"/>
      <c r="G28" s="691"/>
      <c r="H28" s="691"/>
      <c r="I28" s="692"/>
    </row>
    <row r="29" spans="2:10" x14ac:dyDescent="0.25">
      <c r="B29" s="260"/>
      <c r="C29" s="683" t="s">
        <v>199</v>
      </c>
      <c r="D29" s="683"/>
      <c r="E29" s="683"/>
      <c r="F29" s="683"/>
      <c r="G29" s="684"/>
      <c r="H29" s="261"/>
      <c r="I29" s="262"/>
      <c r="J29" s="195"/>
    </row>
    <row r="30" spans="2:10" ht="15.75" thickBot="1" x14ac:dyDescent="0.3">
      <c r="B30" s="263" t="s">
        <v>460</v>
      </c>
      <c r="C30" s="264" t="s">
        <v>5</v>
      </c>
      <c r="D30" s="265" t="s">
        <v>200</v>
      </c>
      <c r="E30" s="266" t="s">
        <v>6</v>
      </c>
      <c r="F30" s="267" t="s">
        <v>7</v>
      </c>
      <c r="G30" s="425" t="s">
        <v>173</v>
      </c>
      <c r="H30" s="423" t="s">
        <v>201</v>
      </c>
      <c r="I30" s="424" t="s">
        <v>202</v>
      </c>
      <c r="J30" s="195"/>
    </row>
    <row r="31" spans="2:10" x14ac:dyDescent="0.25">
      <c r="B31" s="268" t="s">
        <v>7</v>
      </c>
      <c r="C31" s="269">
        <v>717.06</v>
      </c>
      <c r="D31" s="270">
        <v>9994.1200000000008</v>
      </c>
      <c r="E31" s="271">
        <v>4675.46</v>
      </c>
      <c r="F31" s="272">
        <v>184618.65</v>
      </c>
      <c r="G31" s="421">
        <v>0</v>
      </c>
      <c r="H31" s="273">
        <v>200005.29</v>
      </c>
      <c r="I31" s="432">
        <f>H31/H$14</f>
        <v>0.32927685405624108</v>
      </c>
      <c r="J31" s="139"/>
    </row>
    <row r="32" spans="2:10" x14ac:dyDescent="0.25">
      <c r="B32" s="268" t="s">
        <v>5</v>
      </c>
      <c r="C32" s="269">
        <v>47258.97</v>
      </c>
      <c r="D32" s="270">
        <v>144832.32000000001</v>
      </c>
      <c r="E32" s="271">
        <v>15493.44</v>
      </c>
      <c r="F32" s="272">
        <v>17042.2</v>
      </c>
      <c r="G32" s="421">
        <v>0</v>
      </c>
      <c r="H32" s="273">
        <v>224626.93</v>
      </c>
      <c r="I32" s="432">
        <f t="shared" ref="I32:I36" si="8">H32/H$14</f>
        <v>0.36981246269391915</v>
      </c>
      <c r="J32" s="139"/>
    </row>
    <row r="33" spans="2:10" x14ac:dyDescent="0.25">
      <c r="B33" s="268" t="s">
        <v>172</v>
      </c>
      <c r="C33" s="269">
        <v>5.47</v>
      </c>
      <c r="D33" s="270">
        <v>67890.960000000006</v>
      </c>
      <c r="E33" s="271">
        <v>499.25</v>
      </c>
      <c r="F33" s="272">
        <v>49.77</v>
      </c>
      <c r="G33" s="421">
        <v>0</v>
      </c>
      <c r="H33" s="273">
        <v>68445.45</v>
      </c>
      <c r="I33" s="432">
        <f t="shared" si="8"/>
        <v>0.11268453174645403</v>
      </c>
      <c r="J33" s="139"/>
    </row>
    <row r="34" spans="2:10" x14ac:dyDescent="0.25">
      <c r="B34" s="268" t="s">
        <v>6</v>
      </c>
      <c r="C34" s="269">
        <v>0.2</v>
      </c>
      <c r="D34" s="270">
        <v>1537.86</v>
      </c>
      <c r="E34" s="271">
        <v>3004.25</v>
      </c>
      <c r="F34" s="272">
        <v>50.1</v>
      </c>
      <c r="G34" s="421">
        <v>0</v>
      </c>
      <c r="H34" s="273">
        <v>4592.41</v>
      </c>
      <c r="I34" s="432">
        <f t="shared" si="8"/>
        <v>7.5606716069181075E-3</v>
      </c>
      <c r="J34" s="139"/>
    </row>
    <row r="35" spans="2:10" x14ac:dyDescent="0.25">
      <c r="B35" s="268" t="s">
        <v>61</v>
      </c>
      <c r="C35" s="269">
        <v>1176.25</v>
      </c>
      <c r="D35" s="270">
        <v>5938.34</v>
      </c>
      <c r="E35" s="271">
        <v>784.66</v>
      </c>
      <c r="F35" s="272">
        <v>3125.01</v>
      </c>
      <c r="G35" s="421">
        <v>76690.42</v>
      </c>
      <c r="H35" s="273">
        <v>87714.68</v>
      </c>
      <c r="I35" s="432">
        <f t="shared" si="8"/>
        <v>0.14440824982654152</v>
      </c>
      <c r="J35" s="139"/>
    </row>
    <row r="36" spans="2:10" x14ac:dyDescent="0.25">
      <c r="B36" s="274" t="s">
        <v>201</v>
      </c>
      <c r="C36" s="269">
        <v>49157.94</v>
      </c>
      <c r="D36" s="270">
        <v>230193.6</v>
      </c>
      <c r="E36" s="271">
        <v>24457.07</v>
      </c>
      <c r="F36" s="272">
        <v>204885.73</v>
      </c>
      <c r="G36" s="421">
        <v>76690.42</v>
      </c>
      <c r="H36" s="279">
        <v>585384.76</v>
      </c>
      <c r="I36" s="432">
        <f t="shared" si="8"/>
        <v>0.96374276993007391</v>
      </c>
      <c r="J36" s="139"/>
    </row>
    <row r="37" spans="2:10" x14ac:dyDescent="0.25">
      <c r="B37" s="280" t="s">
        <v>203</v>
      </c>
      <c r="C37" s="433">
        <f>C36/$H36</f>
        <v>8.3975435233401022E-2</v>
      </c>
      <c r="D37" s="434">
        <f t="shared" ref="D37" si="9">D36/$H36</f>
        <v>0.39323469917460785</v>
      </c>
      <c r="E37" s="435">
        <f t="shared" ref="E37" si="10">E36/$H36</f>
        <v>4.1779478509143285E-2</v>
      </c>
      <c r="F37" s="429">
        <f t="shared" ref="F37" si="11">F36/$H36</f>
        <v>0.35000181760796095</v>
      </c>
      <c r="G37" s="436">
        <f t="shared" ref="G37" si="12">G36/$H36</f>
        <v>0.1310085694748869</v>
      </c>
      <c r="H37" s="431">
        <f t="shared" ref="H37" si="13">H36/$H36</f>
        <v>1</v>
      </c>
      <c r="I37" s="388"/>
      <c r="J37" s="195"/>
    </row>
    <row r="38" spans="2:10" s="195" customFormat="1" x14ac:dyDescent="0.25">
      <c r="B38"/>
      <c r="C38"/>
      <c r="D38"/>
      <c r="E38"/>
      <c r="F38" s="105"/>
      <c r="H38"/>
      <c r="I38"/>
      <c r="J38"/>
    </row>
    <row r="39" spans="2:10" x14ac:dyDescent="0.25">
      <c r="B39" s="688" t="s">
        <v>523</v>
      </c>
      <c r="C39" s="689"/>
      <c r="D39" s="689"/>
      <c r="E39" s="689"/>
      <c r="F39" s="689"/>
      <c r="G39" s="689"/>
      <c r="H39" s="689"/>
      <c r="I39" s="690"/>
      <c r="J39" s="195"/>
    </row>
    <row r="40" spans="2:10" x14ac:dyDescent="0.25">
      <c r="B40" s="260"/>
      <c r="C40" s="683" t="s">
        <v>199</v>
      </c>
      <c r="D40" s="683"/>
      <c r="E40" s="683"/>
      <c r="F40" s="683"/>
      <c r="G40" s="684"/>
      <c r="H40" s="261"/>
      <c r="I40" s="262"/>
      <c r="J40" s="195"/>
    </row>
    <row r="41" spans="2:10" ht="15.75" thickBot="1" x14ac:dyDescent="0.3">
      <c r="B41" s="263" t="s">
        <v>460</v>
      </c>
      <c r="C41" s="264" t="s">
        <v>5</v>
      </c>
      <c r="D41" s="265" t="s">
        <v>200</v>
      </c>
      <c r="E41" s="266" t="s">
        <v>6</v>
      </c>
      <c r="F41" s="267" t="s">
        <v>7</v>
      </c>
      <c r="G41" s="425" t="s">
        <v>173</v>
      </c>
      <c r="H41" s="423" t="s">
        <v>524</v>
      </c>
      <c r="I41" s="424" t="s">
        <v>202</v>
      </c>
      <c r="J41" s="195"/>
    </row>
    <row r="42" spans="2:10" x14ac:dyDescent="0.25">
      <c r="B42" s="268" t="s">
        <v>7</v>
      </c>
      <c r="C42" s="269">
        <v>510.09</v>
      </c>
      <c r="D42" s="270">
        <v>9738.17</v>
      </c>
      <c r="E42" s="271">
        <v>7940.35</v>
      </c>
      <c r="F42" s="272">
        <v>166890.04999999999</v>
      </c>
      <c r="G42" s="421">
        <v>0</v>
      </c>
      <c r="H42" s="273">
        <v>185078.66</v>
      </c>
      <c r="I42" s="432">
        <f>H42/H$14</f>
        <v>0.30470253520666712</v>
      </c>
      <c r="J42" s="195"/>
    </row>
    <row r="43" spans="2:10" x14ac:dyDescent="0.25">
      <c r="B43" s="268" t="s">
        <v>5</v>
      </c>
      <c r="C43" s="269">
        <v>20963.580000000002</v>
      </c>
      <c r="D43" s="270">
        <v>116770.73</v>
      </c>
      <c r="E43" s="271">
        <v>37133.07</v>
      </c>
      <c r="F43" s="272">
        <v>12658.77</v>
      </c>
      <c r="G43" s="421">
        <v>0</v>
      </c>
      <c r="H43" s="273">
        <v>187526.15</v>
      </c>
      <c r="I43" s="432">
        <f t="shared" ref="I43:I47" si="14">H43/H$14</f>
        <v>0.30873193766664259</v>
      </c>
      <c r="J43" s="195"/>
    </row>
    <row r="44" spans="2:10" x14ac:dyDescent="0.25">
      <c r="B44" s="268" t="s">
        <v>172</v>
      </c>
      <c r="C44" s="269">
        <v>27.73</v>
      </c>
      <c r="D44" s="270">
        <v>49876.75</v>
      </c>
      <c r="E44" s="271">
        <v>441.47</v>
      </c>
      <c r="F44" s="272">
        <v>2493.44</v>
      </c>
      <c r="G44" s="421">
        <v>0</v>
      </c>
      <c r="H44" s="273">
        <v>52839.39</v>
      </c>
      <c r="I44" s="432">
        <f t="shared" si="14"/>
        <v>8.6991639618386116E-2</v>
      </c>
      <c r="J44" s="195"/>
    </row>
    <row r="45" spans="2:10" x14ac:dyDescent="0.25">
      <c r="B45" s="268" t="s">
        <v>6</v>
      </c>
      <c r="C45" s="269">
        <v>0</v>
      </c>
      <c r="D45" s="270">
        <v>633.84</v>
      </c>
      <c r="E45" s="271">
        <v>10634.29</v>
      </c>
      <c r="F45" s="272">
        <v>34.869999999999997</v>
      </c>
      <c r="G45" s="421">
        <v>0</v>
      </c>
      <c r="H45" s="273">
        <v>11303</v>
      </c>
      <c r="I45" s="432">
        <f t="shared" si="14"/>
        <v>1.8608589209803864E-2</v>
      </c>
      <c r="J45" s="195"/>
    </row>
    <row r="46" spans="2:10" x14ac:dyDescent="0.25">
      <c r="B46" s="268" t="s">
        <v>61</v>
      </c>
      <c r="C46" s="269">
        <v>88.72</v>
      </c>
      <c r="D46" s="270">
        <v>4471.51</v>
      </c>
      <c r="E46" s="271">
        <v>2531.2399999999998</v>
      </c>
      <c r="F46" s="272">
        <v>261.86</v>
      </c>
      <c r="G46" s="421">
        <v>85518.21</v>
      </c>
      <c r="H46" s="273">
        <v>92871.53</v>
      </c>
      <c r="I46" s="432">
        <f t="shared" si="14"/>
        <v>0.15289818199203539</v>
      </c>
      <c r="J46" s="195"/>
    </row>
    <row r="47" spans="2:10" x14ac:dyDescent="0.25">
      <c r="B47" s="274" t="s">
        <v>524</v>
      </c>
      <c r="C47" s="275">
        <v>21590.11</v>
      </c>
      <c r="D47" s="276">
        <v>181491</v>
      </c>
      <c r="E47" s="277">
        <v>58680.42</v>
      </c>
      <c r="F47" s="278">
        <v>182339</v>
      </c>
      <c r="G47" s="422">
        <v>85518.21</v>
      </c>
      <c r="H47" s="279">
        <v>529618.73</v>
      </c>
      <c r="I47" s="432">
        <f t="shared" si="14"/>
        <v>0.87193288369353505</v>
      </c>
      <c r="J47" s="195"/>
    </row>
    <row r="48" spans="2:10" x14ac:dyDescent="0.25">
      <c r="B48" s="280" t="s">
        <v>203</v>
      </c>
      <c r="C48" s="426">
        <f>C47/$H47</f>
        <v>4.0765382296808123E-2</v>
      </c>
      <c r="D48" s="427">
        <f t="shared" ref="D48" si="15">D47/$H47</f>
        <v>0.34268236699257221</v>
      </c>
      <c r="E48" s="428">
        <f t="shared" ref="E48" si="16">E47/$H47</f>
        <v>0.11079747878251965</v>
      </c>
      <c r="F48" s="429">
        <f t="shared" ref="F48" si="17">F47/$H47</f>
        <v>0.3442835188249479</v>
      </c>
      <c r="G48" s="430">
        <f t="shared" ref="G48" si="18">G47/$H47</f>
        <v>0.16147127198465963</v>
      </c>
      <c r="H48" s="431">
        <f t="shared" ref="H48" si="19">H47/$H47</f>
        <v>1</v>
      </c>
      <c r="I48" s="388"/>
      <c r="J48" s="195"/>
    </row>
    <row r="49" spans="2:10" x14ac:dyDescent="0.25">
      <c r="B49" s="195"/>
      <c r="C49" s="195"/>
      <c r="D49" s="195"/>
      <c r="E49" s="195"/>
      <c r="F49" s="105"/>
      <c r="H49" s="195"/>
      <c r="I49" s="195"/>
      <c r="J49" s="80"/>
    </row>
  </sheetData>
  <mergeCells count="8">
    <mergeCell ref="C40:G40"/>
    <mergeCell ref="B6:I6"/>
    <mergeCell ref="B17:I17"/>
    <mergeCell ref="B28:I28"/>
    <mergeCell ref="B39:I39"/>
    <mergeCell ref="C7:G7"/>
    <mergeCell ref="C18:G18"/>
    <mergeCell ref="C29:G29"/>
  </mergeCells>
  <hyperlinks>
    <hyperlink ref="A1" location="ÍNDICE!A1" display="Í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6"/>
  <sheetViews>
    <sheetView zoomScale="70" zoomScaleNormal="70" workbookViewId="0">
      <selection activeCell="D16" sqref="D16"/>
    </sheetView>
  </sheetViews>
  <sheetFormatPr baseColWidth="10" defaultRowHeight="15" x14ac:dyDescent="0.25"/>
  <cols>
    <col min="2" max="2" width="8.140625" style="61" customWidth="1"/>
    <col min="3" max="3" width="83.28515625" bestFit="1" customWidth="1"/>
    <col min="4" max="4" width="32.5703125" bestFit="1" customWidth="1"/>
    <col min="5" max="5" width="20.28515625" bestFit="1" customWidth="1"/>
    <col min="8" max="8" width="8.140625" bestFit="1" customWidth="1"/>
    <col min="9" max="9" width="154.28515625" bestFit="1" customWidth="1"/>
    <col min="10" max="10" width="26.85546875" customWidth="1"/>
  </cols>
  <sheetData>
    <row r="1" spans="1:10" x14ac:dyDescent="0.25">
      <c r="A1" s="56" t="s">
        <v>127</v>
      </c>
      <c r="B1" s="56"/>
    </row>
    <row r="2" spans="1:10" x14ac:dyDescent="0.25">
      <c r="A2" s="1" t="s">
        <v>240</v>
      </c>
      <c r="B2" s="1"/>
    </row>
    <row r="3" spans="1:10" s="61" customFormat="1" x14ac:dyDescent="0.25">
      <c r="H3" s="131"/>
      <c r="I3" s="131"/>
      <c r="J3" s="131"/>
    </row>
    <row r="4" spans="1:10" s="61" customFormat="1" x14ac:dyDescent="0.25">
      <c r="A4" s="55" t="s">
        <v>98</v>
      </c>
      <c r="B4" s="61" t="s">
        <v>528</v>
      </c>
    </row>
    <row r="5" spans="1:10" x14ac:dyDescent="0.25">
      <c r="H5" s="61"/>
      <c r="I5" s="61"/>
      <c r="J5" s="61"/>
    </row>
    <row r="6" spans="1:10" x14ac:dyDescent="0.25">
      <c r="B6" s="118"/>
      <c r="C6" s="658" t="s">
        <v>530</v>
      </c>
      <c r="D6" s="662" t="s">
        <v>529</v>
      </c>
      <c r="E6" s="694" t="s">
        <v>9</v>
      </c>
      <c r="H6" s="696" t="s">
        <v>531</v>
      </c>
      <c r="I6" s="696"/>
      <c r="J6" s="696"/>
    </row>
    <row r="7" spans="1:10" ht="15.75" thickBot="1" x14ac:dyDescent="0.3">
      <c r="B7" s="119"/>
      <c r="C7" s="659"/>
      <c r="D7" s="693"/>
      <c r="E7" s="695"/>
      <c r="H7" s="659"/>
      <c r="I7" s="659"/>
      <c r="J7" s="659"/>
    </row>
    <row r="8" spans="1:10" ht="15.75" thickTop="1" x14ac:dyDescent="0.25">
      <c r="B8" s="186" t="s">
        <v>100</v>
      </c>
      <c r="C8" s="162" t="s">
        <v>17</v>
      </c>
      <c r="D8" s="180">
        <v>27239.77</v>
      </c>
      <c r="E8" s="341">
        <f t="shared" ref="E8:E23" si="0">+D8/$D$23</f>
        <v>0.1307242428955645</v>
      </c>
      <c r="H8" s="449" t="s">
        <v>354</v>
      </c>
      <c r="I8" s="452" t="s">
        <v>353</v>
      </c>
      <c r="J8" s="452" t="s">
        <v>352</v>
      </c>
    </row>
    <row r="9" spans="1:10" x14ac:dyDescent="0.25">
      <c r="B9" s="186" t="s">
        <v>101</v>
      </c>
      <c r="C9" s="162" t="s">
        <v>18</v>
      </c>
      <c r="D9" s="180">
        <v>41336.85</v>
      </c>
      <c r="E9" s="341">
        <f t="shared" si="0"/>
        <v>0.19837643342574166</v>
      </c>
      <c r="H9" s="450" t="s">
        <v>534</v>
      </c>
      <c r="I9" s="447" t="s">
        <v>343</v>
      </c>
      <c r="J9" s="311">
        <v>21760.48</v>
      </c>
    </row>
    <row r="10" spans="1:10" x14ac:dyDescent="0.25">
      <c r="B10" s="186" t="s">
        <v>102</v>
      </c>
      <c r="C10" s="23" t="s">
        <v>19</v>
      </c>
      <c r="D10" s="180">
        <v>57764.79</v>
      </c>
      <c r="E10" s="341">
        <f t="shared" si="0"/>
        <v>0.2772144712958764</v>
      </c>
      <c r="H10" s="450" t="s">
        <v>535</v>
      </c>
      <c r="I10" s="447" t="s">
        <v>344</v>
      </c>
      <c r="J10" s="311">
        <v>21896.45</v>
      </c>
    </row>
    <row r="11" spans="1:10" x14ac:dyDescent="0.25">
      <c r="B11" s="186" t="s">
        <v>103</v>
      </c>
      <c r="C11" s="24" t="s">
        <v>20</v>
      </c>
      <c r="D11" s="180">
        <v>882.91</v>
      </c>
      <c r="E11" s="341">
        <f t="shared" si="0"/>
        <v>4.2371041053181745E-3</v>
      </c>
      <c r="H11" s="450" t="s">
        <v>536</v>
      </c>
      <c r="I11" s="447" t="s">
        <v>345</v>
      </c>
      <c r="J11" s="311">
        <v>9565.92</v>
      </c>
    </row>
    <row r="12" spans="1:10" x14ac:dyDescent="0.25">
      <c r="B12" s="186" t="s">
        <v>104</v>
      </c>
      <c r="C12" s="24" t="s">
        <v>21</v>
      </c>
      <c r="D12" s="180">
        <v>722.91</v>
      </c>
      <c r="E12" s="341">
        <f t="shared" si="0"/>
        <v>3.4692606593826792E-3</v>
      </c>
      <c r="H12" s="450" t="s">
        <v>537</v>
      </c>
      <c r="I12" s="447" t="s">
        <v>347</v>
      </c>
      <c r="J12" s="311">
        <v>199.55</v>
      </c>
    </row>
    <row r="13" spans="1:10" x14ac:dyDescent="0.25">
      <c r="B13" s="186" t="s">
        <v>105</v>
      </c>
      <c r="C13" s="24" t="s">
        <v>22</v>
      </c>
      <c r="D13" s="180">
        <v>1199.52</v>
      </c>
      <c r="E13" s="341">
        <f t="shared" si="0"/>
        <v>5.7565223141784055E-3</v>
      </c>
      <c r="H13" s="450" t="s">
        <v>538</v>
      </c>
      <c r="I13" s="447" t="s">
        <v>346</v>
      </c>
      <c r="J13" s="311">
        <v>18396.66</v>
      </c>
    </row>
    <row r="14" spans="1:10" x14ac:dyDescent="0.25">
      <c r="B14" s="186" t="s">
        <v>106</v>
      </c>
      <c r="C14" s="24" t="s">
        <v>23</v>
      </c>
      <c r="D14" s="180">
        <v>19708.95</v>
      </c>
      <c r="E14" s="341">
        <f t="shared" si="0"/>
        <v>9.4583675523564836E-2</v>
      </c>
      <c r="H14" s="450" t="s">
        <v>539</v>
      </c>
      <c r="I14" s="447" t="s">
        <v>348</v>
      </c>
      <c r="J14" s="311">
        <v>1112.75</v>
      </c>
    </row>
    <row r="15" spans="1:10" x14ac:dyDescent="0.25">
      <c r="B15" s="186" t="s">
        <v>107</v>
      </c>
      <c r="C15" s="23" t="s">
        <v>24</v>
      </c>
      <c r="D15" s="180">
        <v>1803.44</v>
      </c>
      <c r="E15" s="341">
        <f t="shared" si="0"/>
        <v>8.654747400861933E-3</v>
      </c>
      <c r="H15" s="450" t="s">
        <v>540</v>
      </c>
      <c r="I15" s="447" t="s">
        <v>349</v>
      </c>
      <c r="J15" s="311">
        <v>12491.66</v>
      </c>
    </row>
    <row r="16" spans="1:10" x14ac:dyDescent="0.25">
      <c r="B16" s="186" t="s">
        <v>71</v>
      </c>
      <c r="C16" s="24" t="s">
        <v>25</v>
      </c>
      <c r="D16" s="180">
        <v>17.13</v>
      </c>
      <c r="E16" s="341">
        <f t="shared" si="0"/>
        <v>8.2207238930468923E-5</v>
      </c>
      <c r="H16" s="450" t="s">
        <v>541</v>
      </c>
      <c r="I16" s="447" t="s">
        <v>532</v>
      </c>
      <c r="J16" s="311">
        <v>697.26</v>
      </c>
    </row>
    <row r="17" spans="2:11" x14ac:dyDescent="0.25">
      <c r="B17" s="186" t="s">
        <v>108</v>
      </c>
      <c r="C17" s="24" t="s">
        <v>472</v>
      </c>
      <c r="D17" s="180">
        <v>13765.2</v>
      </c>
      <c r="E17" s="341">
        <f t="shared" si="0"/>
        <v>6.605949126244548E-2</v>
      </c>
      <c r="H17" s="450" t="s">
        <v>542</v>
      </c>
      <c r="I17" s="447" t="s">
        <v>350</v>
      </c>
      <c r="J17" s="311">
        <v>11484.42</v>
      </c>
    </row>
    <row r="18" spans="2:11" x14ac:dyDescent="0.25">
      <c r="B18" s="186" t="s">
        <v>109</v>
      </c>
      <c r="C18" s="24" t="s">
        <v>27</v>
      </c>
      <c r="D18" s="180">
        <v>4378.18</v>
      </c>
      <c r="E18" s="341">
        <f t="shared" si="0"/>
        <v>2.101098011328666E-2</v>
      </c>
      <c r="H18" s="450" t="s">
        <v>543</v>
      </c>
      <c r="I18" s="447" t="s">
        <v>351</v>
      </c>
      <c r="J18" s="311">
        <v>21889.3</v>
      </c>
    </row>
    <row r="19" spans="2:11" x14ac:dyDescent="0.25">
      <c r="B19" s="186" t="s">
        <v>110</v>
      </c>
      <c r="C19" s="162" t="s">
        <v>28</v>
      </c>
      <c r="D19" s="180">
        <v>12.73</v>
      </c>
      <c r="E19" s="341">
        <f t="shared" si="0"/>
        <v>6.109154416724283E-5</v>
      </c>
      <c r="H19" s="451" t="s">
        <v>544</v>
      </c>
      <c r="I19" s="448" t="s">
        <v>533</v>
      </c>
      <c r="J19" s="312">
        <v>504.91</v>
      </c>
    </row>
    <row r="20" spans="2:11" x14ac:dyDescent="0.25">
      <c r="B20" s="186" t="s">
        <v>111</v>
      </c>
      <c r="C20" s="24" t="s">
        <v>474</v>
      </c>
      <c r="D20" s="180">
        <v>35173.82</v>
      </c>
      <c r="E20" s="341">
        <f t="shared" si="0"/>
        <v>0.1687999197219677</v>
      </c>
    </row>
    <row r="21" spans="2:11" x14ac:dyDescent="0.25">
      <c r="B21" s="186" t="s">
        <v>112</v>
      </c>
      <c r="C21" s="24" t="s">
        <v>30</v>
      </c>
      <c r="D21" s="180">
        <v>896.96</v>
      </c>
      <c r="E21" s="341">
        <f t="shared" si="0"/>
        <v>4.3045303579143847E-3</v>
      </c>
      <c r="H21" s="195"/>
      <c r="I21" s="195"/>
    </row>
    <row r="22" spans="2:11" x14ac:dyDescent="0.25">
      <c r="B22" s="186" t="s">
        <v>117</v>
      </c>
      <c r="C22" s="23" t="s">
        <v>35</v>
      </c>
      <c r="D22" s="392">
        <v>3472.65</v>
      </c>
      <c r="E22" s="341">
        <f t="shared" si="0"/>
        <v>1.6665322140799355E-2</v>
      </c>
      <c r="H22" s="195"/>
      <c r="K22" s="195"/>
    </row>
    <row r="23" spans="2:11" x14ac:dyDescent="0.25">
      <c r="B23" s="82"/>
      <c r="C23" s="158" t="s">
        <v>8</v>
      </c>
      <c r="D23" s="315">
        <f>SUM(D8:D22)</f>
        <v>208375.81000000003</v>
      </c>
      <c r="E23" s="355">
        <f t="shared" si="0"/>
        <v>1</v>
      </c>
      <c r="H23" s="195"/>
      <c r="I23" s="195"/>
      <c r="J23" s="195"/>
      <c r="K23" s="195"/>
    </row>
    <row r="24" spans="2:11" x14ac:dyDescent="0.25">
      <c r="B24" s="162"/>
      <c r="C24" s="73" t="s">
        <v>493</v>
      </c>
      <c r="D24" s="162"/>
      <c r="E24" s="162"/>
      <c r="H24" s="195"/>
      <c r="I24" s="195"/>
      <c r="J24" s="195"/>
      <c r="K24" s="195"/>
    </row>
    <row r="25" spans="2:11" x14ac:dyDescent="0.25">
      <c r="B25" s="162"/>
      <c r="C25" s="162" t="s">
        <v>470</v>
      </c>
      <c r="D25" s="162"/>
      <c r="E25" s="162"/>
      <c r="H25" s="195"/>
      <c r="I25" s="195"/>
      <c r="J25" s="195"/>
      <c r="K25" s="195"/>
    </row>
    <row r="26" spans="2:11" x14ac:dyDescent="0.25">
      <c r="B26" s="162"/>
      <c r="C26" s="162" t="s">
        <v>473</v>
      </c>
      <c r="D26" s="162"/>
      <c r="E26" s="162"/>
      <c r="H26" s="195"/>
      <c r="I26" s="195"/>
      <c r="J26" s="195"/>
      <c r="K26" s="195"/>
    </row>
    <row r="27" spans="2:11" x14ac:dyDescent="0.25">
      <c r="B27" s="162"/>
      <c r="C27" s="162" t="s">
        <v>475</v>
      </c>
      <c r="D27" s="162"/>
      <c r="E27" s="162"/>
      <c r="H27" s="195"/>
      <c r="I27" s="195"/>
      <c r="J27" s="195"/>
      <c r="K27" s="195"/>
    </row>
    <row r="28" spans="2:11" x14ac:dyDescent="0.25">
      <c r="B28" s="162"/>
      <c r="C28" s="162"/>
      <c r="D28" s="162"/>
      <c r="H28" s="195"/>
      <c r="I28" s="195"/>
      <c r="J28" s="195"/>
      <c r="K28" s="195"/>
    </row>
    <row r="29" spans="2:11" x14ac:dyDescent="0.25">
      <c r="H29" s="195"/>
      <c r="I29" s="195"/>
      <c r="J29" s="195"/>
      <c r="K29" s="195"/>
    </row>
    <row r="30" spans="2:11" x14ac:dyDescent="0.25">
      <c r="E30" s="195"/>
      <c r="F30" s="195"/>
      <c r="G30" s="195"/>
      <c r="H30" s="195"/>
      <c r="I30" s="195"/>
      <c r="J30" s="195"/>
      <c r="K30" s="195"/>
    </row>
    <row r="31" spans="2:11" x14ac:dyDescent="0.25">
      <c r="E31" s="195"/>
      <c r="F31" s="195"/>
      <c r="G31" s="195"/>
      <c r="H31" s="195"/>
      <c r="I31" s="195"/>
      <c r="J31" s="195"/>
      <c r="K31" s="195"/>
    </row>
    <row r="32" spans="2:11" x14ac:dyDescent="0.25">
      <c r="E32" s="195"/>
      <c r="F32" s="195"/>
      <c r="G32" s="195"/>
      <c r="H32" s="195"/>
      <c r="I32" s="195"/>
      <c r="J32" s="195"/>
      <c r="K32" s="195"/>
    </row>
    <row r="33" spans="5:10" x14ac:dyDescent="0.25">
      <c r="E33" s="195"/>
      <c r="F33" s="195"/>
      <c r="G33" s="195"/>
      <c r="H33" s="195"/>
      <c r="I33" s="195" t="s">
        <v>510</v>
      </c>
      <c r="J33" s="195"/>
    </row>
    <row r="34" spans="5:10" x14ac:dyDescent="0.25">
      <c r="E34" s="195"/>
      <c r="F34" s="195"/>
      <c r="G34" s="195"/>
      <c r="H34" s="195"/>
      <c r="I34" s="195"/>
    </row>
    <row r="35" spans="5:10" x14ac:dyDescent="0.25">
      <c r="E35" s="195"/>
      <c r="F35" s="195"/>
      <c r="G35" s="195"/>
      <c r="H35" s="195"/>
      <c r="I35" s="195"/>
    </row>
    <row r="36" spans="5:10" x14ac:dyDescent="0.25">
      <c r="E36" s="195"/>
      <c r="F36" s="195"/>
      <c r="G36" s="195"/>
      <c r="H36" s="195"/>
      <c r="I36" s="195"/>
    </row>
    <row r="37" spans="5:10" x14ac:dyDescent="0.25">
      <c r="E37" s="195"/>
      <c r="F37" s="195"/>
      <c r="G37" s="195"/>
      <c r="H37" s="195"/>
      <c r="I37" s="195"/>
    </row>
    <row r="38" spans="5:10" x14ac:dyDescent="0.25">
      <c r="E38" s="195"/>
      <c r="F38" s="195"/>
      <c r="G38" s="195"/>
      <c r="H38" s="195"/>
      <c r="I38" s="195"/>
    </row>
    <row r="39" spans="5:10" x14ac:dyDescent="0.25">
      <c r="E39" s="195"/>
      <c r="F39" s="195"/>
      <c r="G39" s="195"/>
      <c r="H39" s="195"/>
      <c r="I39" s="195"/>
    </row>
    <row r="40" spans="5:10" x14ac:dyDescent="0.25">
      <c r="E40" s="195"/>
      <c r="F40" s="195"/>
      <c r="G40" s="195"/>
      <c r="H40" s="195"/>
      <c r="I40" s="195"/>
    </row>
    <row r="41" spans="5:10" x14ac:dyDescent="0.25">
      <c r="E41" s="195"/>
      <c r="F41" s="195"/>
      <c r="G41" s="195"/>
      <c r="H41" s="195"/>
      <c r="I41" s="195"/>
    </row>
    <row r="42" spans="5:10" x14ac:dyDescent="0.25">
      <c r="E42" s="195"/>
      <c r="F42" s="195"/>
      <c r="G42" s="195"/>
      <c r="H42" s="195"/>
      <c r="I42" s="195"/>
    </row>
    <row r="43" spans="5:10" x14ac:dyDescent="0.25">
      <c r="E43" s="195"/>
      <c r="F43" s="195"/>
      <c r="G43" s="195"/>
      <c r="H43" s="195"/>
      <c r="I43" s="195"/>
    </row>
    <row r="44" spans="5:10" x14ac:dyDescent="0.25">
      <c r="E44" s="195"/>
      <c r="G44" s="195"/>
      <c r="H44" s="195"/>
      <c r="I44" s="195"/>
    </row>
    <row r="45" spans="5:10" x14ac:dyDescent="0.25">
      <c r="E45" s="195"/>
      <c r="F45" s="195"/>
      <c r="G45" s="195"/>
      <c r="I45" s="195"/>
    </row>
    <row r="46" spans="5:10" x14ac:dyDescent="0.25">
      <c r="E46" s="195"/>
      <c r="F46" s="195"/>
      <c r="G46" s="195"/>
    </row>
  </sheetData>
  <sortState ref="B8:D26">
    <sortCondition descending="1" ref="D8:D26"/>
  </sortState>
  <mergeCells count="4">
    <mergeCell ref="C6:C7"/>
    <mergeCell ref="D6:D7"/>
    <mergeCell ref="E6:E7"/>
    <mergeCell ref="H6:J7"/>
  </mergeCells>
  <hyperlinks>
    <hyperlink ref="A1" location="ÍNDICE!A1" display="ÍNDICE"/>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50"/>
  <sheetViews>
    <sheetView zoomScale="70" zoomScaleNormal="70" workbookViewId="0">
      <selection activeCell="A38" sqref="A38"/>
    </sheetView>
  </sheetViews>
  <sheetFormatPr baseColWidth="10" defaultRowHeight="15" x14ac:dyDescent="0.25"/>
  <cols>
    <col min="2" max="2" width="44.42578125" bestFit="1" customWidth="1"/>
    <col min="3" max="3" width="12.140625" bestFit="1" customWidth="1"/>
    <col min="4" max="4" width="13.7109375" customWidth="1"/>
    <col min="5" max="7" width="12" bestFit="1" customWidth="1"/>
  </cols>
  <sheetData>
    <row r="1" spans="1:12" x14ac:dyDescent="0.25">
      <c r="A1" s="56" t="s">
        <v>127</v>
      </c>
    </row>
    <row r="2" spans="1:12" x14ac:dyDescent="0.25">
      <c r="A2" s="1" t="s">
        <v>548</v>
      </c>
    </row>
    <row r="3" spans="1:12" s="61" customFormat="1" x14ac:dyDescent="0.25"/>
    <row r="4" spans="1:12" s="61" customFormat="1" x14ac:dyDescent="0.25">
      <c r="A4" s="55" t="s">
        <v>98</v>
      </c>
      <c r="B4" s="61" t="s">
        <v>545</v>
      </c>
    </row>
    <row r="5" spans="1:12" s="61" customFormat="1" x14ac:dyDescent="0.25"/>
    <row r="6" spans="1:12" x14ac:dyDescent="0.25">
      <c r="B6" s="666" t="s">
        <v>546</v>
      </c>
      <c r="C6" s="652"/>
      <c r="D6" s="652"/>
      <c r="E6" s="652"/>
      <c r="F6" s="652"/>
      <c r="G6" s="652"/>
      <c r="H6" s="652"/>
      <c r="I6" s="652"/>
      <c r="J6" s="652"/>
      <c r="K6" s="652"/>
      <c r="L6" s="667"/>
    </row>
    <row r="7" spans="1:12" x14ac:dyDescent="0.25">
      <c r="B7" s="697" t="s">
        <v>179</v>
      </c>
      <c r="C7" s="671" t="s">
        <v>5</v>
      </c>
      <c r="D7" s="679"/>
      <c r="E7" s="671" t="s">
        <v>46</v>
      </c>
      <c r="F7" s="679"/>
      <c r="G7" s="671" t="s">
        <v>6</v>
      </c>
      <c r="H7" s="679"/>
      <c r="I7" s="671" t="s">
        <v>7</v>
      </c>
      <c r="J7" s="679"/>
      <c r="K7" s="671" t="s">
        <v>8</v>
      </c>
      <c r="L7" s="679"/>
    </row>
    <row r="8" spans="1:12" ht="15.75" thickBot="1" x14ac:dyDescent="0.3">
      <c r="B8" s="698"/>
      <c r="C8" s="178" t="s">
        <v>180</v>
      </c>
      <c r="D8" s="179" t="s">
        <v>178</v>
      </c>
      <c r="E8" s="4" t="s">
        <v>180</v>
      </c>
      <c r="F8" s="179" t="s">
        <v>178</v>
      </c>
      <c r="G8" s="4" t="s">
        <v>180</v>
      </c>
      <c r="H8" s="179" t="s">
        <v>178</v>
      </c>
      <c r="I8" s="4" t="s">
        <v>180</v>
      </c>
      <c r="J8" s="179" t="s">
        <v>178</v>
      </c>
      <c r="K8" s="4" t="s">
        <v>180</v>
      </c>
      <c r="L8" s="179" t="s">
        <v>178</v>
      </c>
    </row>
    <row r="9" spans="1:12" ht="15.75" thickTop="1" x14ac:dyDescent="0.25">
      <c r="B9" s="81" t="s">
        <v>72</v>
      </c>
      <c r="C9" s="180">
        <v>0</v>
      </c>
      <c r="D9" s="399">
        <f t="shared" ref="D9:D25" si="0">C9/$C$25</f>
        <v>0</v>
      </c>
      <c r="E9" s="180">
        <v>982.11</v>
      </c>
      <c r="F9" s="395">
        <f t="shared" ref="F9:F25" si="1">E9/$E$25</f>
        <v>4.1967698832501357E-3</v>
      </c>
      <c r="G9" s="180">
        <v>227.35</v>
      </c>
      <c r="H9" s="395">
        <f t="shared" ref="H9:H24" si="2">G9/$G$25</f>
        <v>4.2547210841781648E-3</v>
      </c>
      <c r="I9" s="180">
        <v>287.08999999999997</v>
      </c>
      <c r="J9" s="395">
        <f t="shared" ref="J9:J24" si="3">I9/$I$25</f>
        <v>1.3777509608480024E-3</v>
      </c>
      <c r="K9" s="182">
        <v>1496.55</v>
      </c>
      <c r="L9" s="400">
        <f t="shared" ref="L9:L24" si="4">K9/$K$25</f>
        <v>2.7546845835992972E-3</v>
      </c>
    </row>
    <row r="10" spans="1:12" x14ac:dyDescent="0.25">
      <c r="B10" s="81" t="s">
        <v>74</v>
      </c>
      <c r="C10" s="180">
        <v>0</v>
      </c>
      <c r="D10" s="380">
        <f t="shared" si="0"/>
        <v>0</v>
      </c>
      <c r="E10" s="180">
        <v>8431.8799999999992</v>
      </c>
      <c r="F10" s="395">
        <f t="shared" si="1"/>
        <v>3.6031259271547128E-2</v>
      </c>
      <c r="G10" s="180">
        <v>520.38</v>
      </c>
      <c r="H10" s="395">
        <f t="shared" si="2"/>
        <v>9.7386046086854333E-3</v>
      </c>
      <c r="I10" s="180">
        <v>1715.79</v>
      </c>
      <c r="J10" s="395">
        <f t="shared" si="3"/>
        <v>8.2341123728217423E-3</v>
      </c>
      <c r="K10" s="182">
        <v>10668.05</v>
      </c>
      <c r="L10" s="400">
        <f t="shared" si="4"/>
        <v>1.96365726985844E-2</v>
      </c>
    </row>
    <row r="11" spans="1:12" x14ac:dyDescent="0.25">
      <c r="B11" s="81" t="s">
        <v>76</v>
      </c>
      <c r="C11" s="180">
        <v>0</v>
      </c>
      <c r="D11" s="380">
        <f t="shared" si="0"/>
        <v>0</v>
      </c>
      <c r="E11" s="180">
        <v>583.84</v>
      </c>
      <c r="F11" s="395">
        <f t="shared" si="1"/>
        <v>2.4948754504452247E-3</v>
      </c>
      <c r="G11" s="180">
        <v>0</v>
      </c>
      <c r="H11" s="395">
        <f t="shared" si="2"/>
        <v>0</v>
      </c>
      <c r="I11" s="180">
        <v>229</v>
      </c>
      <c r="J11" s="395">
        <f t="shared" si="3"/>
        <v>1.0989758265150043E-3</v>
      </c>
      <c r="K11" s="182">
        <v>812.84</v>
      </c>
      <c r="L11" s="400">
        <f t="shared" si="4"/>
        <v>1.4961864401008005E-3</v>
      </c>
    </row>
    <row r="12" spans="1:12" x14ac:dyDescent="0.25">
      <c r="B12" s="81" t="s">
        <v>78</v>
      </c>
      <c r="C12" s="180">
        <v>0</v>
      </c>
      <c r="D12" s="380">
        <f t="shared" si="0"/>
        <v>0</v>
      </c>
      <c r="E12" s="180">
        <v>1552.29</v>
      </c>
      <c r="F12" s="395">
        <f t="shared" si="1"/>
        <v>6.6332731792470836E-3</v>
      </c>
      <c r="G12" s="180">
        <v>1716.14</v>
      </c>
      <c r="H12" s="395">
        <f t="shared" si="2"/>
        <v>3.211654735606561E-2</v>
      </c>
      <c r="I12" s="180">
        <v>966.75</v>
      </c>
      <c r="J12" s="395">
        <f t="shared" si="3"/>
        <v>4.6394536256916174E-3</v>
      </c>
      <c r="K12" s="182">
        <v>4235.17</v>
      </c>
      <c r="L12" s="400">
        <f t="shared" si="4"/>
        <v>7.7956349657026074E-3</v>
      </c>
    </row>
    <row r="13" spans="1:12" x14ac:dyDescent="0.25">
      <c r="B13" s="81" t="s">
        <v>80</v>
      </c>
      <c r="C13" s="180">
        <v>318.87</v>
      </c>
      <c r="D13" s="380">
        <f t="shared" si="0"/>
        <v>6.720374302529598E-3</v>
      </c>
      <c r="E13" s="180">
        <v>21692.41</v>
      </c>
      <c r="F13" s="395">
        <f t="shared" si="1"/>
        <v>9.2696391425720212E-2</v>
      </c>
      <c r="G13" s="180">
        <v>20265.32</v>
      </c>
      <c r="H13" s="395">
        <f t="shared" si="2"/>
        <v>0.3792535046475366</v>
      </c>
      <c r="I13" s="180">
        <v>5199.05</v>
      </c>
      <c r="J13" s="395">
        <f t="shared" si="3"/>
        <v>2.4950350527697961E-2</v>
      </c>
      <c r="K13" s="182">
        <v>47475.64</v>
      </c>
      <c r="L13" s="400">
        <f t="shared" si="4"/>
        <v>8.7387934652707999E-2</v>
      </c>
    </row>
    <row r="14" spans="1:12" x14ac:dyDescent="0.25">
      <c r="B14" s="81" t="s">
        <v>82</v>
      </c>
      <c r="C14" s="180">
        <v>0</v>
      </c>
      <c r="D14" s="380">
        <f t="shared" si="0"/>
        <v>0</v>
      </c>
      <c r="E14" s="180">
        <v>0</v>
      </c>
      <c r="F14" s="395">
        <f t="shared" si="1"/>
        <v>0</v>
      </c>
      <c r="G14" s="180">
        <v>391.52</v>
      </c>
      <c r="H14" s="395">
        <f t="shared" si="2"/>
        <v>7.3270657527047941E-3</v>
      </c>
      <c r="I14" s="180">
        <v>3429.79</v>
      </c>
      <c r="J14" s="395">
        <f t="shared" si="3"/>
        <v>1.6459634497916577E-2</v>
      </c>
      <c r="K14" s="182">
        <v>3821.31</v>
      </c>
      <c r="L14" s="400">
        <f t="shared" si="4"/>
        <v>7.0338470122306845E-3</v>
      </c>
    </row>
    <row r="15" spans="1:12" x14ac:dyDescent="0.25">
      <c r="B15" s="81" t="s">
        <v>84</v>
      </c>
      <c r="C15" s="180">
        <v>1009</v>
      </c>
      <c r="D15" s="380">
        <f t="shared" si="0"/>
        <v>2.1265273218717233E-2</v>
      </c>
      <c r="E15" s="180">
        <v>5304.35</v>
      </c>
      <c r="F15" s="395">
        <f t="shared" si="1"/>
        <v>2.2666642565718566E-2</v>
      </c>
      <c r="G15" s="180">
        <v>0</v>
      </c>
      <c r="H15" s="395">
        <f t="shared" si="2"/>
        <v>0</v>
      </c>
      <c r="I15" s="180">
        <v>591.84</v>
      </c>
      <c r="J15" s="395">
        <f t="shared" si="3"/>
        <v>2.8402526339067254E-3</v>
      </c>
      <c r="K15" s="182">
        <v>6905.2</v>
      </c>
      <c r="L15" s="400">
        <f t="shared" si="4"/>
        <v>1.271033242235132E-2</v>
      </c>
    </row>
    <row r="16" spans="1:12" x14ac:dyDescent="0.25">
      <c r="B16" s="81" t="s">
        <v>86</v>
      </c>
      <c r="C16" s="180">
        <v>0</v>
      </c>
      <c r="D16" s="380">
        <f t="shared" si="0"/>
        <v>0</v>
      </c>
      <c r="E16" s="180">
        <v>19459.150000000001</v>
      </c>
      <c r="F16" s="395">
        <f t="shared" si="1"/>
        <v>8.3153185156089326E-2</v>
      </c>
      <c r="G16" s="180">
        <v>1523.71</v>
      </c>
      <c r="H16" s="395">
        <f t="shared" si="2"/>
        <v>2.8515333464583733E-2</v>
      </c>
      <c r="I16" s="180">
        <v>14619.66</v>
      </c>
      <c r="J16" s="395">
        <f t="shared" si="3"/>
        <v>7.0160056471040816E-2</v>
      </c>
      <c r="K16" s="182">
        <v>35602.519999999997</v>
      </c>
      <c r="L16" s="400">
        <f t="shared" si="4"/>
        <v>6.5533201684731979E-2</v>
      </c>
    </row>
    <row r="17" spans="2:13" x14ac:dyDescent="0.25">
      <c r="B17" s="81" t="s">
        <v>181</v>
      </c>
      <c r="C17" s="180">
        <v>974.73</v>
      </c>
      <c r="D17" s="380">
        <f t="shared" si="0"/>
        <v>2.054301265062463E-2</v>
      </c>
      <c r="E17" s="180">
        <v>9494.9</v>
      </c>
      <c r="F17" s="395">
        <f t="shared" si="1"/>
        <v>4.0573775202850715E-2</v>
      </c>
      <c r="G17" s="180">
        <v>91.29</v>
      </c>
      <c r="H17" s="395">
        <f t="shared" si="2"/>
        <v>1.7084384771261258E-3</v>
      </c>
      <c r="I17" s="180">
        <v>508.99</v>
      </c>
      <c r="J17" s="395">
        <f t="shared" si="3"/>
        <v>2.4426537377199653E-3</v>
      </c>
      <c r="K17" s="182">
        <v>11069.91</v>
      </c>
      <c r="L17" s="400">
        <f t="shared" si="4"/>
        <v>2.0376272372344191E-2</v>
      </c>
    </row>
    <row r="18" spans="2:13" x14ac:dyDescent="0.25">
      <c r="B18" s="81" t="s">
        <v>91</v>
      </c>
      <c r="C18" s="180">
        <v>0</v>
      </c>
      <c r="D18" s="380">
        <f t="shared" si="0"/>
        <v>0</v>
      </c>
      <c r="E18" s="180">
        <v>1178.32</v>
      </c>
      <c r="F18" s="395">
        <f t="shared" si="1"/>
        <v>5.0352179377374223E-3</v>
      </c>
      <c r="G18" s="180">
        <v>0</v>
      </c>
      <c r="H18" s="395">
        <f t="shared" si="2"/>
        <v>0</v>
      </c>
      <c r="I18" s="180">
        <v>7248.94</v>
      </c>
      <c r="J18" s="395">
        <f t="shared" si="3"/>
        <v>3.4787815842173248E-2</v>
      </c>
      <c r="K18" s="182">
        <v>8427.26</v>
      </c>
      <c r="L18" s="400">
        <f t="shared" si="4"/>
        <v>1.5511973007238659E-2</v>
      </c>
    </row>
    <row r="19" spans="2:13" x14ac:dyDescent="0.25">
      <c r="B19" s="81" t="s">
        <v>93</v>
      </c>
      <c r="C19" s="180">
        <v>0</v>
      </c>
      <c r="D19" s="380">
        <f t="shared" si="0"/>
        <v>0</v>
      </c>
      <c r="E19" s="180">
        <v>0</v>
      </c>
      <c r="F19" s="395">
        <f t="shared" si="1"/>
        <v>0</v>
      </c>
      <c r="G19" s="180">
        <v>0</v>
      </c>
      <c r="H19" s="395">
        <f t="shared" si="2"/>
        <v>0</v>
      </c>
      <c r="I19" s="180">
        <v>45.41</v>
      </c>
      <c r="J19" s="395">
        <f t="shared" si="3"/>
        <v>2.1792354708317178E-4</v>
      </c>
      <c r="K19" s="182">
        <v>45.41</v>
      </c>
      <c r="L19" s="400">
        <f t="shared" si="4"/>
        <v>8.358573181066058E-5</v>
      </c>
    </row>
    <row r="20" spans="2:13" x14ac:dyDescent="0.25">
      <c r="B20" s="81" t="s">
        <v>95</v>
      </c>
      <c r="C20" s="180">
        <v>972.94</v>
      </c>
      <c r="D20" s="380">
        <f t="shared" si="0"/>
        <v>2.0505287339364468E-2</v>
      </c>
      <c r="E20" s="180">
        <v>953.22</v>
      </c>
      <c r="F20" s="395">
        <f t="shared" si="1"/>
        <v>4.0733166224880052E-3</v>
      </c>
      <c r="G20" s="180">
        <v>439.19</v>
      </c>
      <c r="H20" s="395">
        <f t="shared" si="2"/>
        <v>8.2191816712566881E-3</v>
      </c>
      <c r="I20" s="180">
        <v>0</v>
      </c>
      <c r="J20" s="395">
        <f t="shared" si="3"/>
        <v>0</v>
      </c>
      <c r="K20" s="182">
        <v>2365.34</v>
      </c>
      <c r="L20" s="400">
        <f t="shared" si="4"/>
        <v>4.353857627857915E-3</v>
      </c>
    </row>
    <row r="21" spans="2:13" x14ac:dyDescent="0.25">
      <c r="B21" s="81" t="s">
        <v>97</v>
      </c>
      <c r="C21" s="180">
        <v>44172.71</v>
      </c>
      <c r="D21" s="380">
        <f t="shared" si="0"/>
        <v>0.93096605248876407</v>
      </c>
      <c r="E21" s="180">
        <v>153826.15</v>
      </c>
      <c r="F21" s="395">
        <f t="shared" si="1"/>
        <v>0.65733263440583833</v>
      </c>
      <c r="G21" s="180">
        <v>22309.88</v>
      </c>
      <c r="H21" s="395">
        <f t="shared" si="2"/>
        <v>0.41751623849344516</v>
      </c>
      <c r="I21" s="180">
        <v>167769.01999999999</v>
      </c>
      <c r="J21" s="395">
        <f t="shared" si="3"/>
        <v>0.80512706296118897</v>
      </c>
      <c r="K21" s="182">
        <v>388077.77</v>
      </c>
      <c r="L21" s="400">
        <f t="shared" si="4"/>
        <v>0.71433086115171163</v>
      </c>
    </row>
    <row r="22" spans="2:13" x14ac:dyDescent="0.25">
      <c r="B22" s="81" t="s">
        <v>89</v>
      </c>
      <c r="C22" s="180">
        <v>0</v>
      </c>
      <c r="D22" s="380">
        <f t="shared" si="0"/>
        <v>0</v>
      </c>
      <c r="E22" s="180">
        <v>9102.5400000000009</v>
      </c>
      <c r="F22" s="395">
        <f t="shared" si="1"/>
        <v>3.889713548694107E-2</v>
      </c>
      <c r="G22" s="180">
        <v>5807.92</v>
      </c>
      <c r="H22" s="395">
        <f t="shared" si="2"/>
        <v>0.10869179537813964</v>
      </c>
      <c r="I22" s="180">
        <v>1359.09</v>
      </c>
      <c r="J22" s="395">
        <f t="shared" si="3"/>
        <v>6.5223015548396372E-3</v>
      </c>
      <c r="K22" s="182">
        <v>16269.56</v>
      </c>
      <c r="L22" s="400">
        <f t="shared" si="4"/>
        <v>2.994721600610991E-2</v>
      </c>
    </row>
    <row r="23" spans="2:13" x14ac:dyDescent="0.25">
      <c r="B23" s="81" t="s">
        <v>70</v>
      </c>
      <c r="C23" s="180">
        <v>0</v>
      </c>
      <c r="D23" s="380">
        <f t="shared" si="0"/>
        <v>0</v>
      </c>
      <c r="E23" s="180">
        <v>1454.53</v>
      </c>
      <c r="F23" s="395">
        <f t="shared" si="1"/>
        <v>6.2155234121267682E-3</v>
      </c>
      <c r="G23" s="180">
        <v>142.06</v>
      </c>
      <c r="H23" s="395">
        <f t="shared" si="2"/>
        <v>2.6585690662782055E-3</v>
      </c>
      <c r="I23" s="180">
        <v>29.62</v>
      </c>
      <c r="J23" s="395">
        <f t="shared" si="3"/>
        <v>1.4214700428547784E-4</v>
      </c>
      <c r="K23" s="182">
        <v>1626.22</v>
      </c>
      <c r="L23" s="400">
        <f t="shared" si="4"/>
        <v>2.9933668527886469E-3</v>
      </c>
      <c r="M23" s="132"/>
    </row>
    <row r="24" spans="2:13" x14ac:dyDescent="0.25">
      <c r="B24" s="81" t="s">
        <v>549</v>
      </c>
      <c r="C24" s="180">
        <v>0</v>
      </c>
      <c r="D24" s="380">
        <f t="shared" si="0"/>
        <v>0</v>
      </c>
      <c r="E24" s="180">
        <v>0</v>
      </c>
      <c r="F24" s="395">
        <f t="shared" si="1"/>
        <v>0</v>
      </c>
      <c r="G24" s="180">
        <v>0</v>
      </c>
      <c r="H24" s="395">
        <f t="shared" si="2"/>
        <v>0</v>
      </c>
      <c r="I24" s="180">
        <v>4375.79</v>
      </c>
      <c r="J24" s="395">
        <f t="shared" si="3"/>
        <v>2.0999508436271137E-2</v>
      </c>
      <c r="K24" s="182">
        <v>4375.79</v>
      </c>
      <c r="L24" s="400">
        <f t="shared" si="4"/>
        <v>8.054472790129278E-3</v>
      </c>
    </row>
    <row r="25" spans="2:13" x14ac:dyDescent="0.25">
      <c r="B25" s="82" t="s">
        <v>8</v>
      </c>
      <c r="C25" s="181">
        <f>SUM(C9:C24)</f>
        <v>47448.25</v>
      </c>
      <c r="D25" s="177">
        <f t="shared" si="0"/>
        <v>1</v>
      </c>
      <c r="E25" s="181">
        <f>SUM(E9:E24)</f>
        <v>234015.69</v>
      </c>
      <c r="F25" s="177">
        <f t="shared" si="1"/>
        <v>1</v>
      </c>
      <c r="G25" s="181">
        <f>SUM(G9:G24)</f>
        <v>53434.759999999995</v>
      </c>
      <c r="H25" s="177">
        <f>G25/G25</f>
        <v>1</v>
      </c>
      <c r="I25" s="181">
        <f>SUM(I9:I24)</f>
        <v>208375.83</v>
      </c>
      <c r="J25" s="177">
        <f>I25/I25</f>
        <v>1</v>
      </c>
      <c r="K25" s="181">
        <f>SUM(K9:K24)</f>
        <v>543274.54</v>
      </c>
      <c r="L25" s="177">
        <f>K25/K25</f>
        <v>1</v>
      </c>
    </row>
    <row r="26" spans="2:13" x14ac:dyDescent="0.25">
      <c r="B26" s="83" t="s">
        <v>239</v>
      </c>
    </row>
    <row r="27" spans="2:13" x14ac:dyDescent="0.25">
      <c r="B27" s="23" t="s">
        <v>550</v>
      </c>
    </row>
    <row r="28" spans="2:13" x14ac:dyDescent="0.25">
      <c r="C28" s="132"/>
      <c r="K28" s="139"/>
      <c r="M28" s="195"/>
    </row>
    <row r="29" spans="2:13" x14ac:dyDescent="0.25">
      <c r="B29" s="666" t="s">
        <v>547</v>
      </c>
      <c r="C29" s="652"/>
      <c r="D29" s="652"/>
      <c r="E29" s="652"/>
      <c r="F29" s="652"/>
      <c r="G29" s="652"/>
      <c r="H29" s="652"/>
      <c r="I29" s="652"/>
      <c r="J29" s="652"/>
      <c r="K29" s="652"/>
      <c r="L29" s="667"/>
      <c r="M29" s="195"/>
    </row>
    <row r="30" spans="2:13" x14ac:dyDescent="0.25">
      <c r="B30" s="697" t="s">
        <v>179</v>
      </c>
      <c r="C30" s="671" t="s">
        <v>5</v>
      </c>
      <c r="D30" s="679"/>
      <c r="E30" s="671" t="s">
        <v>46</v>
      </c>
      <c r="F30" s="679"/>
      <c r="G30" s="671" t="s">
        <v>6</v>
      </c>
      <c r="H30" s="679"/>
      <c r="I30" s="671" t="s">
        <v>7</v>
      </c>
      <c r="J30" s="679"/>
      <c r="K30" s="671" t="s">
        <v>8</v>
      </c>
      <c r="L30" s="679"/>
      <c r="M30" s="195"/>
    </row>
    <row r="31" spans="2:13" ht="15.75" thickBot="1" x14ac:dyDescent="0.3">
      <c r="B31" s="698"/>
      <c r="C31" s="178" t="s">
        <v>180</v>
      </c>
      <c r="D31" s="179" t="s">
        <v>178</v>
      </c>
      <c r="E31" s="4" t="s">
        <v>180</v>
      </c>
      <c r="F31" s="179" t="s">
        <v>178</v>
      </c>
      <c r="G31" s="4" t="s">
        <v>180</v>
      </c>
      <c r="H31" s="179" t="s">
        <v>178</v>
      </c>
      <c r="I31" s="4" t="s">
        <v>180</v>
      </c>
      <c r="J31" s="179" t="s">
        <v>178</v>
      </c>
      <c r="K31" s="4" t="s">
        <v>180</v>
      </c>
      <c r="L31" s="179" t="s">
        <v>178</v>
      </c>
      <c r="M31" s="195"/>
    </row>
    <row r="32" spans="2:13" ht="15.75" thickTop="1" x14ac:dyDescent="0.25">
      <c r="B32" s="81" t="s">
        <v>72</v>
      </c>
      <c r="C32" s="180">
        <v>0</v>
      </c>
      <c r="D32" s="395">
        <f>C32/$C$48</f>
        <v>0</v>
      </c>
      <c r="E32" s="180">
        <v>984.86</v>
      </c>
      <c r="F32" s="395">
        <f>E32/$E$48</f>
        <v>4.3457529515828425E-3</v>
      </c>
      <c r="G32" s="180">
        <v>0</v>
      </c>
      <c r="H32" s="395">
        <f>G32/$G$48</f>
        <v>0</v>
      </c>
      <c r="I32" s="180">
        <v>411.93</v>
      </c>
      <c r="J32" s="395">
        <f>I32/$I$48</f>
        <v>2.1216860855393905E-3</v>
      </c>
      <c r="K32" s="182">
        <v>1396.79</v>
      </c>
      <c r="L32" s="400">
        <f>K32/$K$48</f>
        <v>2.7228040841106088E-3</v>
      </c>
      <c r="M32" s="195"/>
    </row>
    <row r="33" spans="2:13" x14ac:dyDescent="0.25">
      <c r="B33" s="81" t="s">
        <v>74</v>
      </c>
      <c r="C33" s="180">
        <v>0</v>
      </c>
      <c r="D33" s="395">
        <f t="shared" ref="D33:D47" si="5">C33/$C$48</f>
        <v>0</v>
      </c>
      <c r="E33" s="180">
        <v>6874.99</v>
      </c>
      <c r="F33" s="395">
        <f t="shared" ref="F33:F47" si="6">E33/$E$48</f>
        <v>3.0336299661477287E-2</v>
      </c>
      <c r="G33" s="180">
        <v>429.16</v>
      </c>
      <c r="H33" s="395">
        <f t="shared" ref="H33:H47" si="7">G33/$G$48</f>
        <v>9.5692008905626912E-3</v>
      </c>
      <c r="I33" s="180">
        <v>1844.26</v>
      </c>
      <c r="J33" s="395">
        <f t="shared" ref="J33:J47" si="8">I33/$I$48</f>
        <v>9.4990429930252133E-3</v>
      </c>
      <c r="K33" s="182">
        <v>9148.41</v>
      </c>
      <c r="L33" s="400">
        <f t="shared" ref="L33:L47" si="9">K33/$K$48</f>
        <v>1.7833266354368469E-2</v>
      </c>
      <c r="M33" s="195"/>
    </row>
    <row r="34" spans="2:13" x14ac:dyDescent="0.25">
      <c r="B34" s="81" t="s">
        <v>76</v>
      </c>
      <c r="C34" s="180">
        <v>0</v>
      </c>
      <c r="D34" s="395">
        <f t="shared" si="5"/>
        <v>0</v>
      </c>
      <c r="E34" s="180">
        <v>1186.78</v>
      </c>
      <c r="F34" s="395">
        <f>E34/$E$48</f>
        <v>5.2367368843079069E-3</v>
      </c>
      <c r="G34" s="180">
        <v>0</v>
      </c>
      <c r="H34" s="395">
        <f t="shared" si="7"/>
        <v>0</v>
      </c>
      <c r="I34" s="180">
        <v>176.4</v>
      </c>
      <c r="J34" s="395">
        <f t="shared" si="8"/>
        <v>9.0856559485628257E-4</v>
      </c>
      <c r="K34" s="182">
        <v>1363.19</v>
      </c>
      <c r="L34" s="400">
        <f t="shared" si="9"/>
        <v>2.6573066097400049E-3</v>
      </c>
      <c r="M34" s="195"/>
    </row>
    <row r="35" spans="2:13" x14ac:dyDescent="0.25">
      <c r="B35" s="81" t="s">
        <v>78</v>
      </c>
      <c r="C35" s="180">
        <v>0</v>
      </c>
      <c r="D35" s="395">
        <f>C35/$C$48</f>
        <v>0</v>
      </c>
      <c r="E35" s="180">
        <v>1210.45</v>
      </c>
      <c r="F35" s="395">
        <f t="shared" si="6"/>
        <v>5.3411821581173481E-3</v>
      </c>
      <c r="G35" s="180">
        <v>1928.4</v>
      </c>
      <c r="H35" s="395">
        <f t="shared" si="7"/>
        <v>4.299852501948246E-2</v>
      </c>
      <c r="I35" s="180">
        <v>1939.67</v>
      </c>
      <c r="J35" s="395">
        <f t="shared" si="8"/>
        <v>9.9904616064335917E-3</v>
      </c>
      <c r="K35" s="182">
        <v>5078.5200000000004</v>
      </c>
      <c r="L35" s="400">
        <f t="shared" si="9"/>
        <v>9.8997093315655264E-3</v>
      </c>
      <c r="M35" s="195"/>
    </row>
    <row r="36" spans="2:13" x14ac:dyDescent="0.25">
      <c r="B36" s="81" t="s">
        <v>80</v>
      </c>
      <c r="C36" s="180">
        <v>10773.8</v>
      </c>
      <c r="D36" s="395">
        <f t="shared" si="5"/>
        <v>0.22743556259787154</v>
      </c>
      <c r="E36" s="180">
        <v>28387.48</v>
      </c>
      <c r="F36" s="395">
        <f t="shared" si="6"/>
        <v>0.12526143309505808</v>
      </c>
      <c r="G36" s="180">
        <v>15997.2</v>
      </c>
      <c r="H36" s="395">
        <f t="shared" si="7"/>
        <v>0.35669778284674591</v>
      </c>
      <c r="I36" s="180">
        <v>6527.88</v>
      </c>
      <c r="J36" s="395">
        <f t="shared" si="8"/>
        <v>3.3622489656181573E-2</v>
      </c>
      <c r="K36" s="182">
        <v>61686.36</v>
      </c>
      <c r="L36" s="400">
        <f t="shared" si="9"/>
        <v>0.12024704711654387</v>
      </c>
      <c r="M36" s="195"/>
    </row>
    <row r="37" spans="2:13" x14ac:dyDescent="0.25">
      <c r="B37" s="81" t="s">
        <v>82</v>
      </c>
      <c r="C37" s="180">
        <v>0</v>
      </c>
      <c r="D37" s="395">
        <f t="shared" si="5"/>
        <v>0</v>
      </c>
      <c r="E37" s="180">
        <v>0</v>
      </c>
      <c r="F37" s="395">
        <f t="shared" si="6"/>
        <v>0</v>
      </c>
      <c r="G37" s="180">
        <v>0</v>
      </c>
      <c r="H37" s="395">
        <f t="shared" si="7"/>
        <v>0</v>
      </c>
      <c r="I37" s="180">
        <v>2303.2800000000002</v>
      </c>
      <c r="J37" s="395">
        <f t="shared" si="8"/>
        <v>1.1863270767123462E-2</v>
      </c>
      <c r="K37" s="182">
        <v>2303.2800000000002</v>
      </c>
      <c r="L37" s="400">
        <f t="shared" si="9"/>
        <v>4.4898518681049295E-3</v>
      </c>
      <c r="M37" s="195"/>
    </row>
    <row r="38" spans="2:13" x14ac:dyDescent="0.25">
      <c r="B38" s="81" t="s">
        <v>84</v>
      </c>
      <c r="C38" s="180">
        <v>0</v>
      </c>
      <c r="D38" s="395">
        <f t="shared" si="5"/>
        <v>0</v>
      </c>
      <c r="E38" s="180">
        <v>3776.82</v>
      </c>
      <c r="F38" s="395">
        <f t="shared" si="6"/>
        <v>1.6665441446090928E-2</v>
      </c>
      <c r="G38" s="180">
        <v>0</v>
      </c>
      <c r="H38" s="395">
        <f t="shared" si="7"/>
        <v>0</v>
      </c>
      <c r="I38" s="180">
        <v>2470.16</v>
      </c>
      <c r="J38" s="395">
        <f t="shared" si="8"/>
        <v>1.2722802663209722E-2</v>
      </c>
      <c r="K38" s="182">
        <v>6246.98</v>
      </c>
      <c r="L38" s="400">
        <f t="shared" si="9"/>
        <v>1.2177422989395179E-2</v>
      </c>
      <c r="M38" s="195"/>
    </row>
    <row r="39" spans="2:13" x14ac:dyDescent="0.25">
      <c r="B39" s="81" t="s">
        <v>86</v>
      </c>
      <c r="C39" s="180">
        <v>0</v>
      </c>
      <c r="D39" s="395">
        <f t="shared" si="5"/>
        <v>0</v>
      </c>
      <c r="E39" s="180">
        <v>17391.57</v>
      </c>
      <c r="F39" s="395">
        <f t="shared" si="6"/>
        <v>7.6741330402452734E-2</v>
      </c>
      <c r="G39" s="180">
        <v>264.17</v>
      </c>
      <c r="H39" s="395">
        <f t="shared" si="7"/>
        <v>5.8903341393884466E-3</v>
      </c>
      <c r="I39" s="180">
        <v>9907.7199999999993</v>
      </c>
      <c r="J39" s="395">
        <f t="shared" si="8"/>
        <v>5.1030688863205713E-2</v>
      </c>
      <c r="K39" s="182">
        <v>27563.47</v>
      </c>
      <c r="L39" s="400">
        <f t="shared" si="9"/>
        <v>5.3730287794342919E-2</v>
      </c>
      <c r="M39" s="195"/>
    </row>
    <row r="40" spans="2:13" x14ac:dyDescent="0.25">
      <c r="B40" s="81" t="s">
        <v>181</v>
      </c>
      <c r="C40" s="180">
        <v>0</v>
      </c>
      <c r="D40" s="395">
        <f t="shared" si="5"/>
        <v>0</v>
      </c>
      <c r="E40" s="180">
        <v>5593.2</v>
      </c>
      <c r="F40" s="395">
        <f t="shared" si="6"/>
        <v>2.468032553742984E-2</v>
      </c>
      <c r="G40" s="180">
        <v>951.92</v>
      </c>
      <c r="H40" s="395">
        <f t="shared" si="7"/>
        <v>2.1225449044049854E-2</v>
      </c>
      <c r="I40" s="180">
        <v>1444.63</v>
      </c>
      <c r="J40" s="395">
        <f t="shared" si="8"/>
        <v>7.440709270392469E-3</v>
      </c>
      <c r="K40" s="182">
        <v>7989.74</v>
      </c>
      <c r="L40" s="400">
        <f t="shared" si="9"/>
        <v>1.5574636633267632E-2</v>
      </c>
      <c r="M40" s="195"/>
    </row>
    <row r="41" spans="2:13" x14ac:dyDescent="0.25">
      <c r="B41" s="81" t="s">
        <v>91</v>
      </c>
      <c r="C41" s="180">
        <v>0</v>
      </c>
      <c r="D41" s="395">
        <f t="shared" si="5"/>
        <v>0</v>
      </c>
      <c r="E41" s="180">
        <v>1313.49</v>
      </c>
      <c r="F41" s="395">
        <f t="shared" si="6"/>
        <v>5.795852247400186E-3</v>
      </c>
      <c r="G41" s="180">
        <v>0</v>
      </c>
      <c r="H41" s="395">
        <f t="shared" si="7"/>
        <v>0</v>
      </c>
      <c r="I41" s="180">
        <v>5486.61</v>
      </c>
      <c r="J41" s="395">
        <f t="shared" si="8"/>
        <v>2.8259325841238254E-2</v>
      </c>
      <c r="K41" s="182">
        <v>6800.1</v>
      </c>
      <c r="L41" s="400">
        <f t="shared" si="9"/>
        <v>1.3255636174629366E-2</v>
      </c>
      <c r="M41" s="195"/>
    </row>
    <row r="42" spans="2:13" x14ac:dyDescent="0.25">
      <c r="B42" s="81" t="s">
        <v>93</v>
      </c>
      <c r="C42" s="180">
        <v>0</v>
      </c>
      <c r="D42" s="395">
        <f t="shared" si="5"/>
        <v>0</v>
      </c>
      <c r="E42" s="180">
        <v>0</v>
      </c>
      <c r="F42" s="395">
        <f t="shared" si="6"/>
        <v>0</v>
      </c>
      <c r="G42" s="180">
        <v>0</v>
      </c>
      <c r="H42" s="395">
        <f t="shared" si="7"/>
        <v>0</v>
      </c>
      <c r="I42" s="180">
        <v>86.58</v>
      </c>
      <c r="J42" s="395">
        <f t="shared" si="8"/>
        <v>4.4593882767946115E-4</v>
      </c>
      <c r="K42" s="182">
        <v>86.58</v>
      </c>
      <c r="L42" s="400">
        <f t="shared" si="9"/>
        <v>1.68772956279968E-4</v>
      </c>
      <c r="M42" s="195"/>
    </row>
    <row r="43" spans="2:13" x14ac:dyDescent="0.25">
      <c r="B43" s="81" t="s">
        <v>95</v>
      </c>
      <c r="C43" s="180">
        <v>1379.46</v>
      </c>
      <c r="D43" s="395">
        <f t="shared" si="5"/>
        <v>2.9120483133273301E-2</v>
      </c>
      <c r="E43" s="180">
        <v>993.6</v>
      </c>
      <c r="F43" s="395">
        <f t="shared" si="6"/>
        <v>4.384318718084511E-3</v>
      </c>
      <c r="G43" s="180">
        <v>297.38</v>
      </c>
      <c r="H43" s="395">
        <f t="shared" si="7"/>
        <v>6.6308345624837648E-3</v>
      </c>
      <c r="I43" s="180">
        <v>27.32</v>
      </c>
      <c r="J43" s="395">
        <f t="shared" si="8"/>
        <v>1.4071435403329729E-4</v>
      </c>
      <c r="K43" s="182">
        <v>2697.75</v>
      </c>
      <c r="L43" s="400">
        <f t="shared" si="9"/>
        <v>5.2588039131933901E-3</v>
      </c>
      <c r="M43" s="195"/>
    </row>
    <row r="44" spans="2:13" x14ac:dyDescent="0.25">
      <c r="B44" s="81" t="s">
        <v>97</v>
      </c>
      <c r="C44" s="180">
        <v>35154.31</v>
      </c>
      <c r="D44" s="395">
        <f t="shared" si="5"/>
        <v>0.74210958738699262</v>
      </c>
      <c r="E44" s="180">
        <v>147904.26999999999</v>
      </c>
      <c r="F44" s="395">
        <f t="shared" si="6"/>
        <v>0.65263633197023485</v>
      </c>
      <c r="G44" s="180">
        <v>19111.259999999998</v>
      </c>
      <c r="H44" s="395">
        <f t="shared" si="7"/>
        <v>0.42613357771408122</v>
      </c>
      <c r="I44" s="180">
        <v>157003.75</v>
      </c>
      <c r="J44" s="395">
        <f t="shared" si="8"/>
        <v>0.8086632965613213</v>
      </c>
      <c r="K44" s="182">
        <v>359173.59</v>
      </c>
      <c r="L44" s="400">
        <f t="shared" si="9"/>
        <v>0.70014770850068331</v>
      </c>
      <c r="M44" s="195"/>
    </row>
    <row r="45" spans="2:13" x14ac:dyDescent="0.25">
      <c r="B45" s="81" t="s">
        <v>89</v>
      </c>
      <c r="C45" s="180">
        <v>0</v>
      </c>
      <c r="D45" s="395">
        <f t="shared" si="5"/>
        <v>0</v>
      </c>
      <c r="E45" s="180">
        <v>9055.07</v>
      </c>
      <c r="F45" s="395">
        <f t="shared" si="6"/>
        <v>3.9956031496140819E-2</v>
      </c>
      <c r="G45" s="180">
        <v>5241.78</v>
      </c>
      <c r="H45" s="395">
        <f t="shared" si="7"/>
        <v>0.11687866027619931</v>
      </c>
      <c r="I45" s="180">
        <v>775.26</v>
      </c>
      <c r="J45" s="395">
        <f t="shared" si="8"/>
        <v>3.9930530786183764E-3</v>
      </c>
      <c r="K45" s="182">
        <v>15072.12</v>
      </c>
      <c r="L45" s="400">
        <f t="shared" si="9"/>
        <v>2.9380529565793852E-2</v>
      </c>
      <c r="M45" s="132"/>
    </row>
    <row r="46" spans="2:13" x14ac:dyDescent="0.25">
      <c r="B46" s="81" t="s">
        <v>70</v>
      </c>
      <c r="C46" s="180">
        <v>0</v>
      </c>
      <c r="D46" s="395">
        <f t="shared" si="5"/>
        <v>0</v>
      </c>
      <c r="E46" s="180">
        <v>1823.85</v>
      </c>
      <c r="F46" s="395">
        <f t="shared" si="6"/>
        <v>8.04784590778828E-3</v>
      </c>
      <c r="G46" s="180">
        <v>0</v>
      </c>
      <c r="H46" s="395">
        <f t="shared" si="7"/>
        <v>0</v>
      </c>
      <c r="I46" s="180">
        <v>76.08</v>
      </c>
      <c r="J46" s="395">
        <f t="shared" si="8"/>
        <v>3.9185754227134909E-4</v>
      </c>
      <c r="K46" s="182">
        <v>1899.93</v>
      </c>
      <c r="L46" s="400">
        <f t="shared" si="9"/>
        <v>3.7035897762185219E-3</v>
      </c>
      <c r="M46" s="195"/>
    </row>
    <row r="47" spans="2:13" x14ac:dyDescent="0.25">
      <c r="B47" s="81" t="s">
        <v>549</v>
      </c>
      <c r="C47" s="180">
        <v>63.21</v>
      </c>
      <c r="D47" s="395">
        <f t="shared" si="5"/>
        <v>1.3343668818626168E-3</v>
      </c>
      <c r="E47" s="180">
        <v>129.43</v>
      </c>
      <c r="F47" s="395">
        <f t="shared" si="6"/>
        <v>5.7111752383421732E-4</v>
      </c>
      <c r="G47" s="180">
        <v>626.78</v>
      </c>
      <c r="H47" s="395">
        <f t="shared" si="7"/>
        <v>1.3975635507006437E-2</v>
      </c>
      <c r="I47" s="180">
        <v>3670.66</v>
      </c>
      <c r="J47" s="395">
        <f t="shared" si="8"/>
        <v>1.8906096294870535E-2</v>
      </c>
      <c r="K47" s="182">
        <v>4490.07</v>
      </c>
      <c r="L47" s="400">
        <f t="shared" si="9"/>
        <v>8.752626331762485E-3</v>
      </c>
      <c r="M47" s="195"/>
    </row>
    <row r="48" spans="2:13" x14ac:dyDescent="0.25">
      <c r="B48" s="82" t="s">
        <v>8</v>
      </c>
      <c r="C48" s="181">
        <f>SUM(C32:C47)</f>
        <v>47370.779999999992</v>
      </c>
      <c r="D48" s="177">
        <f>C48/C48</f>
        <v>1</v>
      </c>
      <c r="E48" s="181">
        <f>SUM(E32:E47)</f>
        <v>226625.86000000002</v>
      </c>
      <c r="F48" s="177">
        <f>E48/E48</f>
        <v>1</v>
      </c>
      <c r="G48" s="181">
        <f>SUM(G32:G47)</f>
        <v>44848.049999999996</v>
      </c>
      <c r="H48" s="177">
        <f>G48/G48</f>
        <v>1</v>
      </c>
      <c r="I48" s="181">
        <f>SUM(I32:I47)</f>
        <v>194152.19</v>
      </c>
      <c r="J48" s="177">
        <f>I48/I48</f>
        <v>1</v>
      </c>
      <c r="K48" s="181">
        <f>SUM(K32:K47)</f>
        <v>512996.88</v>
      </c>
      <c r="L48" s="177">
        <f>K48/K48</f>
        <v>1</v>
      </c>
    </row>
    <row r="49" spans="2:12" x14ac:dyDescent="0.25">
      <c r="B49" s="83" t="s">
        <v>239</v>
      </c>
      <c r="C49" s="195"/>
      <c r="D49" s="195"/>
      <c r="E49" s="195"/>
      <c r="F49" s="195"/>
      <c r="G49" s="195"/>
      <c r="H49" s="195"/>
      <c r="I49" s="195"/>
      <c r="J49" s="195"/>
      <c r="K49" s="195"/>
      <c r="L49" s="195"/>
    </row>
    <row r="50" spans="2:12" x14ac:dyDescent="0.25">
      <c r="B50" s="23" t="s">
        <v>550</v>
      </c>
    </row>
  </sheetData>
  <mergeCells count="14">
    <mergeCell ref="B29:L29"/>
    <mergeCell ref="B30:B31"/>
    <mergeCell ref="C30:D30"/>
    <mergeCell ref="E30:F30"/>
    <mergeCell ref="G30:H30"/>
    <mergeCell ref="I30:J30"/>
    <mergeCell ref="K30:L30"/>
    <mergeCell ref="B6:L6"/>
    <mergeCell ref="C7:D7"/>
    <mergeCell ref="E7:F7"/>
    <mergeCell ref="G7:H7"/>
    <mergeCell ref="I7:J7"/>
    <mergeCell ref="K7:L7"/>
    <mergeCell ref="B7:B8"/>
  </mergeCells>
  <hyperlinks>
    <hyperlink ref="A1" location="ÍNDICE!A1" display="ÍNDICE"/>
  </hyperlinks>
  <pageMargins left="0.7" right="0.7" top="0.75" bottom="0.75" header="0.3" footer="0.3"/>
  <pageSetup paperSize="9" orientation="portrait" r:id="rId1"/>
  <ignoredErrors>
    <ignoredError sqref="D25 F25 H25 J2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D102"/>
  <sheetViews>
    <sheetView zoomScale="70" zoomScaleNormal="70" workbookViewId="0">
      <selection activeCell="A38" sqref="A38"/>
    </sheetView>
  </sheetViews>
  <sheetFormatPr baseColWidth="10" defaultRowHeight="15" x14ac:dyDescent="0.25"/>
  <cols>
    <col min="1" max="1" width="8.7109375" customWidth="1"/>
    <col min="3" max="3" width="14.85546875" bestFit="1" customWidth="1"/>
    <col min="4" max="4" width="14" customWidth="1"/>
    <col min="5" max="5" width="32.140625" customWidth="1"/>
    <col min="7" max="7" width="10" customWidth="1"/>
    <col min="8" max="8" width="15" bestFit="1" customWidth="1"/>
    <col min="9" max="9" width="12.7109375" bestFit="1" customWidth="1"/>
    <col min="10" max="10" width="15" bestFit="1" customWidth="1"/>
    <col min="11" max="11" width="12.7109375" bestFit="1" customWidth="1"/>
    <col min="12" max="12" width="15" bestFit="1" customWidth="1"/>
    <col min="13" max="13" width="9.140625" customWidth="1"/>
    <col min="14" max="14" width="15" bestFit="1" customWidth="1"/>
    <col min="15" max="15" width="7.5703125" customWidth="1"/>
    <col min="16" max="16" width="8" customWidth="1"/>
    <col min="17" max="17" width="12.7109375" bestFit="1" customWidth="1"/>
    <col min="18" max="19" width="15" bestFit="1" customWidth="1"/>
    <col min="20" max="21" width="15" style="195" customWidth="1"/>
    <col min="23" max="23" width="15" bestFit="1" customWidth="1"/>
  </cols>
  <sheetData>
    <row r="1" spans="1:30" s="51" customFormat="1" x14ac:dyDescent="0.25">
      <c r="A1" s="56" t="s">
        <v>127</v>
      </c>
      <c r="T1" s="195"/>
      <c r="U1" s="195"/>
    </row>
    <row r="2" spans="1:30" x14ac:dyDescent="0.25">
      <c r="A2" s="1" t="s">
        <v>219</v>
      </c>
      <c r="G2" s="61"/>
      <c r="H2" s="61"/>
      <c r="I2" s="61"/>
      <c r="J2" s="61"/>
      <c r="K2" s="61"/>
      <c r="L2" s="61"/>
      <c r="M2" s="61"/>
      <c r="N2" s="61"/>
      <c r="O2" s="61"/>
      <c r="P2" s="61"/>
      <c r="Q2" s="61"/>
    </row>
    <row r="3" spans="1:30" x14ac:dyDescent="0.25">
      <c r="G3" s="61"/>
      <c r="H3" s="61"/>
      <c r="I3" s="61"/>
      <c r="J3" s="61"/>
      <c r="K3" s="61"/>
      <c r="L3" s="61"/>
      <c r="M3" s="61"/>
      <c r="N3" s="61"/>
      <c r="O3" s="61"/>
      <c r="P3" s="61"/>
      <c r="Q3" s="61"/>
    </row>
    <row r="4" spans="1:30" s="36" customFormat="1" x14ac:dyDescent="0.25">
      <c r="A4" s="55" t="s">
        <v>98</v>
      </c>
      <c r="B4" s="36" t="s">
        <v>552</v>
      </c>
      <c r="G4" s="61"/>
      <c r="H4" s="61"/>
      <c r="I4" s="61"/>
      <c r="J4" s="61"/>
      <c r="K4" s="61"/>
      <c r="L4" s="61"/>
      <c r="M4" s="61"/>
      <c r="N4" s="61"/>
      <c r="O4" s="61"/>
      <c r="P4" s="61"/>
      <c r="Q4" s="61"/>
      <c r="T4" s="195"/>
      <c r="U4" s="195"/>
    </row>
    <row r="5" spans="1:30" x14ac:dyDescent="0.25">
      <c r="B5" s="25"/>
      <c r="C5" s="25"/>
      <c r="D5" s="25"/>
      <c r="E5" s="25"/>
      <c r="G5" s="61"/>
      <c r="H5" s="61"/>
      <c r="I5" s="61"/>
      <c r="J5" s="61"/>
      <c r="K5" s="61"/>
      <c r="L5" s="61"/>
      <c r="M5" s="61"/>
      <c r="N5" s="61"/>
      <c r="O5" s="61"/>
      <c r="P5" s="61"/>
      <c r="Q5" s="61"/>
    </row>
    <row r="6" spans="1:30" x14ac:dyDescent="0.25">
      <c r="B6" s="700" t="s">
        <v>551</v>
      </c>
      <c r="C6" s="700"/>
      <c r="D6" s="700"/>
      <c r="E6" s="700"/>
      <c r="K6" s="61"/>
      <c r="L6" s="61"/>
      <c r="M6" s="61"/>
      <c r="N6" s="61"/>
      <c r="O6" s="61"/>
      <c r="P6" s="61"/>
      <c r="Q6" s="61"/>
    </row>
    <row r="7" spans="1:30" ht="15.75" thickBot="1" x14ac:dyDescent="0.3">
      <c r="B7" s="5"/>
      <c r="C7" s="4" t="s">
        <v>12</v>
      </c>
      <c r="D7" s="4" t="s">
        <v>13</v>
      </c>
      <c r="E7" s="4" t="s">
        <v>36</v>
      </c>
      <c r="K7" s="61"/>
      <c r="L7" s="61"/>
      <c r="M7" s="61"/>
      <c r="N7" s="61"/>
      <c r="O7" s="61"/>
      <c r="P7" s="61"/>
      <c r="Q7" s="61"/>
    </row>
    <row r="8" spans="1:30" ht="15.75" thickTop="1" x14ac:dyDescent="0.25">
      <c r="B8" s="26">
        <v>2009</v>
      </c>
      <c r="C8" s="148"/>
      <c r="D8" s="148"/>
      <c r="E8" s="148"/>
    </row>
    <row r="9" spans="1:30" x14ac:dyDescent="0.25">
      <c r="A9" s="21"/>
      <c r="B9" s="10" t="s">
        <v>5</v>
      </c>
      <c r="C9" s="154">
        <v>12437.82</v>
      </c>
      <c r="D9" s="154">
        <v>1505.82</v>
      </c>
      <c r="E9" s="342">
        <f>C9/D9</f>
        <v>8.2598318524126384</v>
      </c>
      <c r="V9" s="51"/>
      <c r="W9" s="51"/>
      <c r="X9" s="51"/>
      <c r="Y9" s="51"/>
      <c r="Z9" s="51"/>
    </row>
    <row r="10" spans="1:30" x14ac:dyDescent="0.25">
      <c r="A10" s="21"/>
      <c r="B10" s="10" t="s">
        <v>46</v>
      </c>
      <c r="C10" s="154">
        <v>133357.22</v>
      </c>
      <c r="D10" s="154">
        <v>33048.239999999998</v>
      </c>
      <c r="E10" s="342">
        <f t="shared" ref="E10:E13" si="0">C10/D10</f>
        <v>4.0352291075107178</v>
      </c>
      <c r="G10" s="36"/>
      <c r="H10" s="36"/>
      <c r="I10" s="36"/>
      <c r="J10" s="36"/>
      <c r="K10" s="36"/>
      <c r="L10" s="36"/>
      <c r="M10" s="36"/>
      <c r="N10" s="36"/>
      <c r="O10" s="36"/>
      <c r="P10" s="36"/>
      <c r="Q10" s="36"/>
      <c r="V10" s="51"/>
      <c r="W10" s="51"/>
      <c r="X10" s="51"/>
      <c r="Y10" s="51"/>
      <c r="Z10" s="51"/>
    </row>
    <row r="11" spans="1:30" x14ac:dyDescent="0.25">
      <c r="A11" s="21"/>
      <c r="B11" s="10" t="s">
        <v>6</v>
      </c>
      <c r="C11" s="154">
        <v>38318</v>
      </c>
      <c r="D11" s="154">
        <v>5234.91</v>
      </c>
      <c r="E11" s="342">
        <f t="shared" si="0"/>
        <v>7.3197055918821912</v>
      </c>
      <c r="G11" s="52" t="s">
        <v>125</v>
      </c>
    </row>
    <row r="12" spans="1:30" x14ac:dyDescent="0.25">
      <c r="A12" s="21"/>
      <c r="B12" s="10" t="s">
        <v>7</v>
      </c>
      <c r="C12" s="154">
        <v>101810.23</v>
      </c>
      <c r="D12" s="154">
        <v>20755.05</v>
      </c>
      <c r="E12" s="342">
        <f t="shared" si="0"/>
        <v>4.9053232827673261</v>
      </c>
      <c r="H12" s="701">
        <v>2009</v>
      </c>
      <c r="I12" s="701"/>
      <c r="J12" s="699">
        <v>2010</v>
      </c>
      <c r="K12" s="699"/>
      <c r="L12" s="699">
        <v>2011</v>
      </c>
      <c r="M12" s="699"/>
      <c r="N12" s="699">
        <v>2012</v>
      </c>
      <c r="O12" s="699"/>
      <c r="P12" s="699">
        <v>2013</v>
      </c>
      <c r="Q12" s="699"/>
      <c r="R12" s="699">
        <v>2014</v>
      </c>
      <c r="S12" s="699"/>
      <c r="T12" s="699" t="s">
        <v>496</v>
      </c>
      <c r="U12" s="699"/>
      <c r="X12" s="79">
        <v>2009</v>
      </c>
      <c r="Y12" s="79">
        <v>2010</v>
      </c>
      <c r="Z12" s="79">
        <v>2011</v>
      </c>
      <c r="AA12" s="79">
        <v>2012</v>
      </c>
      <c r="AB12" s="79">
        <v>2013</v>
      </c>
      <c r="AC12" s="79">
        <v>2014</v>
      </c>
      <c r="AD12" s="79" t="s">
        <v>496</v>
      </c>
    </row>
    <row r="13" spans="1:30" ht="15.75" thickBot="1" x14ac:dyDescent="0.3">
      <c r="B13" s="11" t="s">
        <v>8</v>
      </c>
      <c r="C13" s="156">
        <f>SUM(C9:C12)</f>
        <v>285923.27</v>
      </c>
      <c r="D13" s="156">
        <f>SUM(D9:D12)</f>
        <v>60544.020000000004</v>
      </c>
      <c r="E13" s="343">
        <f t="shared" si="0"/>
        <v>4.7225683064983128</v>
      </c>
      <c r="G13" s="5"/>
      <c r="H13" s="4" t="s">
        <v>12</v>
      </c>
      <c r="I13" s="4" t="s">
        <v>13</v>
      </c>
      <c r="J13" s="4" t="s">
        <v>12</v>
      </c>
      <c r="K13" s="4" t="s">
        <v>13</v>
      </c>
      <c r="L13" s="4" t="s">
        <v>12</v>
      </c>
      <c r="M13" s="4" t="s">
        <v>13</v>
      </c>
      <c r="N13" s="4" t="s">
        <v>12</v>
      </c>
      <c r="O13" s="4" t="s">
        <v>13</v>
      </c>
      <c r="P13" s="4" t="s">
        <v>12</v>
      </c>
      <c r="Q13" s="4" t="s">
        <v>13</v>
      </c>
      <c r="R13" s="4" t="s">
        <v>12</v>
      </c>
      <c r="S13" s="4" t="s">
        <v>13</v>
      </c>
      <c r="T13" s="440" t="s">
        <v>12</v>
      </c>
      <c r="U13" s="440" t="s">
        <v>13</v>
      </c>
      <c r="W13" s="4" t="s">
        <v>12</v>
      </c>
      <c r="X13" s="156">
        <v>285923.27</v>
      </c>
      <c r="Y13" s="47">
        <v>292372.21000000002</v>
      </c>
      <c r="Z13" s="156">
        <v>300255.62</v>
      </c>
      <c r="AA13" s="47">
        <v>361170.58999999997</v>
      </c>
      <c r="AB13" s="156">
        <v>423736.96000000008</v>
      </c>
      <c r="AC13" s="156">
        <v>442312.82000000007</v>
      </c>
      <c r="AD13" s="156">
        <v>486246.64</v>
      </c>
    </row>
    <row r="14" spans="1:30" ht="16.5" thickTop="1" thickBot="1" x14ac:dyDescent="0.3">
      <c r="B14" s="27">
        <v>2010</v>
      </c>
      <c r="C14" s="159"/>
      <c r="D14" s="159"/>
      <c r="E14" s="344"/>
      <c r="G14" s="10" t="s">
        <v>5</v>
      </c>
      <c r="H14" s="90">
        <f>C9</f>
        <v>12437.82</v>
      </c>
      <c r="I14" s="90">
        <f>D9</f>
        <v>1505.82</v>
      </c>
      <c r="J14" s="283">
        <f>C15</f>
        <v>14755.68</v>
      </c>
      <c r="K14" s="283">
        <f>D15</f>
        <v>1403.21</v>
      </c>
      <c r="L14" s="283">
        <f>C21</f>
        <v>16191.87</v>
      </c>
      <c r="M14" s="283">
        <f>D21</f>
        <v>3271.13</v>
      </c>
      <c r="N14" s="283">
        <f>C27</f>
        <v>20400.27</v>
      </c>
      <c r="O14" s="283">
        <f>D27</f>
        <v>1189.83</v>
      </c>
      <c r="P14" s="283">
        <f>C33</f>
        <v>43654.73</v>
      </c>
      <c r="Q14" s="283">
        <f>D33</f>
        <v>5503.21</v>
      </c>
      <c r="R14" s="283">
        <f>C39</f>
        <v>42879.67</v>
      </c>
      <c r="S14" s="283">
        <f>D39</f>
        <v>4491.1099999999997</v>
      </c>
      <c r="T14" s="283">
        <f>C45</f>
        <v>43299.62</v>
      </c>
      <c r="U14" s="283">
        <f>D45</f>
        <v>4148.6400000000003</v>
      </c>
      <c r="W14" s="4" t="s">
        <v>13</v>
      </c>
      <c r="X14" s="156">
        <v>60544.020000000004</v>
      </c>
      <c r="Y14" s="47">
        <v>67049.679999999993</v>
      </c>
      <c r="Z14" s="156">
        <v>92310.54</v>
      </c>
      <c r="AA14" s="47">
        <v>82929.919999999998</v>
      </c>
      <c r="AB14" s="156">
        <v>84957.37</v>
      </c>
      <c r="AC14" s="156">
        <v>70684.070000000007</v>
      </c>
      <c r="AD14" s="156">
        <v>57027.9</v>
      </c>
    </row>
    <row r="15" spans="1:30" ht="15.75" thickTop="1" x14ac:dyDescent="0.25">
      <c r="A15" s="51"/>
      <c r="B15" s="10" t="s">
        <v>5</v>
      </c>
      <c r="C15" s="159">
        <v>14755.68</v>
      </c>
      <c r="D15" s="159">
        <v>1403.21</v>
      </c>
      <c r="E15" s="344">
        <f>C15/D15</f>
        <v>10.515660521233457</v>
      </c>
      <c r="G15" s="10" t="s">
        <v>46</v>
      </c>
      <c r="H15" s="90">
        <f t="shared" ref="H15:I15" si="1">C10</f>
        <v>133357.22</v>
      </c>
      <c r="I15" s="90">
        <f t="shared" si="1"/>
        <v>33048.239999999998</v>
      </c>
      <c r="J15" s="283">
        <f t="shared" ref="J15:J17" si="2">C16</f>
        <v>139899.94</v>
      </c>
      <c r="K15" s="283">
        <f t="shared" ref="K15:K17" si="3">D16</f>
        <v>28917.360000000001</v>
      </c>
      <c r="L15" s="283">
        <f t="shared" ref="L15:M15" si="4">C22</f>
        <v>128609.81</v>
      </c>
      <c r="M15" s="283">
        <f t="shared" si="4"/>
        <v>30084.79</v>
      </c>
      <c r="N15" s="283">
        <f t="shared" ref="N15:O15" si="5">C28</f>
        <v>151631.93</v>
      </c>
      <c r="O15" s="283">
        <f t="shared" si="5"/>
        <v>29859.07</v>
      </c>
      <c r="P15" s="283">
        <f t="shared" ref="P15:Q15" si="6">C34</f>
        <v>199322.51</v>
      </c>
      <c r="Q15" s="283">
        <f t="shared" si="6"/>
        <v>30871.09</v>
      </c>
      <c r="R15" s="283">
        <f t="shared" ref="R15:S17" si="7">C40</f>
        <v>196839.79</v>
      </c>
      <c r="S15" s="283">
        <f t="shared" si="7"/>
        <v>29786.07</v>
      </c>
      <c r="T15" s="283">
        <f t="shared" ref="T15:U15" si="8">C46</f>
        <v>209400.84</v>
      </c>
      <c r="U15" s="283">
        <f t="shared" si="8"/>
        <v>24614.85</v>
      </c>
    </row>
    <row r="16" spans="1:30" x14ac:dyDescent="0.25">
      <c r="A16" s="51"/>
      <c r="B16" s="10" t="s">
        <v>46</v>
      </c>
      <c r="C16" s="159">
        <v>139899.94</v>
      </c>
      <c r="D16" s="159">
        <v>28917.360000000001</v>
      </c>
      <c r="E16" s="344">
        <f t="shared" ref="E16:E19" si="9">C16/D16</f>
        <v>4.8379222722959492</v>
      </c>
      <c r="G16" s="10" t="s">
        <v>6</v>
      </c>
      <c r="H16" s="90">
        <f t="shared" ref="H16:I16" si="10">C11</f>
        <v>38318</v>
      </c>
      <c r="I16" s="90">
        <f t="shared" si="10"/>
        <v>5234.91</v>
      </c>
      <c r="J16" s="283">
        <f t="shared" si="2"/>
        <v>39095.879999999997</v>
      </c>
      <c r="K16" s="283">
        <f t="shared" si="3"/>
        <v>5566.03</v>
      </c>
      <c r="L16" s="283">
        <f t="shared" ref="L16:M16" si="11">C23</f>
        <v>41933.160000000003</v>
      </c>
      <c r="M16" s="283">
        <f t="shared" si="11"/>
        <v>5777.42</v>
      </c>
      <c r="N16" s="283">
        <f t="shared" ref="N16:O16" si="12">C29</f>
        <v>52055.31</v>
      </c>
      <c r="O16" s="283">
        <f t="shared" si="12"/>
        <v>6625.1</v>
      </c>
      <c r="P16" s="283">
        <f t="shared" ref="P16:Q16" si="13">C35</f>
        <v>22183.68</v>
      </c>
      <c r="Q16" s="283">
        <f t="shared" si="13"/>
        <v>2273.38</v>
      </c>
      <c r="R16" s="283">
        <f t="shared" si="7"/>
        <v>40861.07</v>
      </c>
      <c r="S16" s="283">
        <f t="shared" si="7"/>
        <v>3986.98</v>
      </c>
      <c r="T16" s="283">
        <f t="shared" ref="T16:U16" si="14">C47</f>
        <v>48488.19</v>
      </c>
      <c r="U16" s="283">
        <f t="shared" si="14"/>
        <v>4946.58</v>
      </c>
    </row>
    <row r="17" spans="1:21" x14ac:dyDescent="0.25">
      <c r="A17" s="51"/>
      <c r="B17" s="10" t="s">
        <v>6</v>
      </c>
      <c r="C17" s="159">
        <v>39095.879999999997</v>
      </c>
      <c r="D17" s="159">
        <v>5566.03</v>
      </c>
      <c r="E17" s="344">
        <f t="shared" si="9"/>
        <v>7.0240153215128194</v>
      </c>
      <c r="G17" s="10" t="s">
        <v>7</v>
      </c>
      <c r="H17" s="90">
        <f t="shared" ref="H17:I17" si="15">C12</f>
        <v>101810.23</v>
      </c>
      <c r="I17" s="90">
        <f t="shared" si="15"/>
        <v>20755.05</v>
      </c>
      <c r="J17" s="283">
        <f t="shared" si="2"/>
        <v>98620.71</v>
      </c>
      <c r="K17" s="283">
        <f t="shared" si="3"/>
        <v>31163.08</v>
      </c>
      <c r="L17" s="283">
        <f t="shared" ref="L17:M17" si="16">C24</f>
        <v>113520.78</v>
      </c>
      <c r="M17" s="283">
        <f t="shared" si="16"/>
        <v>53177.2</v>
      </c>
      <c r="N17" s="283">
        <f t="shared" ref="N17:O17" si="17">C30</f>
        <v>137083.07999999999</v>
      </c>
      <c r="O17" s="283">
        <f t="shared" si="17"/>
        <v>45255.92</v>
      </c>
      <c r="P17" s="283">
        <f t="shared" ref="P17:Q17" si="18">C36</f>
        <v>158576.04</v>
      </c>
      <c r="Q17" s="283">
        <f t="shared" si="18"/>
        <v>46309.69</v>
      </c>
      <c r="R17" s="283">
        <f t="shared" si="7"/>
        <v>161732.29</v>
      </c>
      <c r="S17" s="283">
        <f t="shared" si="7"/>
        <v>32419.91</v>
      </c>
      <c r="T17" s="283">
        <f t="shared" ref="T17:U17" si="19">C48</f>
        <v>185057.99</v>
      </c>
      <c r="U17" s="283">
        <f t="shared" si="19"/>
        <v>23317.83</v>
      </c>
    </row>
    <row r="18" spans="1:21" x14ac:dyDescent="0.25">
      <c r="B18" s="10" t="s">
        <v>7</v>
      </c>
      <c r="C18" s="159">
        <v>98620.71</v>
      </c>
      <c r="D18" s="159">
        <v>31163.08</v>
      </c>
      <c r="E18" s="344">
        <f t="shared" si="9"/>
        <v>3.1646650459453944</v>
      </c>
    </row>
    <row r="19" spans="1:21" x14ac:dyDescent="0.25">
      <c r="B19" s="17" t="s">
        <v>8</v>
      </c>
      <c r="C19" s="47">
        <f>SUM(C15:C18)</f>
        <v>292372.21000000002</v>
      </c>
      <c r="D19" s="47">
        <f>SUM(D15:D18)</f>
        <v>67049.679999999993</v>
      </c>
      <c r="E19" s="343">
        <f t="shared" si="9"/>
        <v>4.3605310271428595</v>
      </c>
    </row>
    <row r="20" spans="1:21" x14ac:dyDescent="0.25">
      <c r="B20" s="28">
        <v>2011</v>
      </c>
      <c r="C20" s="169"/>
      <c r="D20" s="169"/>
      <c r="E20" s="345"/>
      <c r="H20">
        <v>2009</v>
      </c>
      <c r="I20">
        <v>2010</v>
      </c>
      <c r="J20">
        <v>2011</v>
      </c>
      <c r="K20">
        <v>2012</v>
      </c>
      <c r="L20">
        <v>2013</v>
      </c>
      <c r="M20">
        <v>2014</v>
      </c>
      <c r="N20">
        <v>2015</v>
      </c>
    </row>
    <row r="21" spans="1:21" x14ac:dyDescent="0.25">
      <c r="B21" s="10" t="s">
        <v>5</v>
      </c>
      <c r="C21" s="154">
        <v>16191.87</v>
      </c>
      <c r="D21" s="154">
        <v>3271.13</v>
      </c>
      <c r="E21" s="342">
        <f>C21/D21</f>
        <v>4.9499316749869315</v>
      </c>
      <c r="H21" s="453">
        <v>4.7225683064983128</v>
      </c>
      <c r="I21" s="453">
        <v>4.3605310271428595</v>
      </c>
      <c r="J21" s="453">
        <v>3.252668871831971</v>
      </c>
      <c r="K21" s="453">
        <v>4.3551300905632129</v>
      </c>
      <c r="L21" s="453">
        <v>4.987642155118504</v>
      </c>
      <c r="M21" s="453">
        <v>6.2576025970208002</v>
      </c>
      <c r="N21" s="453">
        <v>8.5264693246638927</v>
      </c>
    </row>
    <row r="22" spans="1:21" x14ac:dyDescent="0.25">
      <c r="B22" s="10" t="s">
        <v>46</v>
      </c>
      <c r="C22" s="154">
        <v>128609.81</v>
      </c>
      <c r="D22" s="154">
        <v>30084.79</v>
      </c>
      <c r="E22" s="342">
        <f t="shared" ref="E22:E24" si="20">C22/D22</f>
        <v>4.2749113422430405</v>
      </c>
    </row>
    <row r="23" spans="1:21" x14ac:dyDescent="0.25">
      <c r="B23" s="10" t="s">
        <v>6</v>
      </c>
      <c r="C23" s="154">
        <v>41933.160000000003</v>
      </c>
      <c r="D23" s="154">
        <v>5777.42</v>
      </c>
      <c r="E23" s="342">
        <f t="shared" si="20"/>
        <v>7.2581117523046625</v>
      </c>
    </row>
    <row r="24" spans="1:21" x14ac:dyDescent="0.25">
      <c r="B24" s="10" t="s">
        <v>7</v>
      </c>
      <c r="C24" s="154">
        <v>113520.78</v>
      </c>
      <c r="D24" s="154">
        <v>53177.2</v>
      </c>
      <c r="E24" s="342">
        <f t="shared" si="20"/>
        <v>2.1347641470404612</v>
      </c>
    </row>
    <row r="25" spans="1:21" x14ac:dyDescent="0.25">
      <c r="B25" s="11" t="s">
        <v>8</v>
      </c>
      <c r="C25" s="156">
        <f>SUM(C21:C24)</f>
        <v>300255.62</v>
      </c>
      <c r="D25" s="156">
        <f>SUM(D21:D24)</f>
        <v>92310.54</v>
      </c>
      <c r="E25" s="343">
        <f>C25/D25</f>
        <v>3.252668871831971</v>
      </c>
    </row>
    <row r="26" spans="1:21" x14ac:dyDescent="0.25">
      <c r="B26" s="27">
        <v>2012</v>
      </c>
      <c r="C26" s="159"/>
      <c r="D26" s="159"/>
      <c r="E26" s="344"/>
    </row>
    <row r="27" spans="1:21" x14ac:dyDescent="0.25">
      <c r="B27" s="10" t="s">
        <v>5</v>
      </c>
      <c r="C27" s="159">
        <v>20400.27</v>
      </c>
      <c r="D27" s="159">
        <v>1189.83</v>
      </c>
      <c r="E27" s="344">
        <f>C27/D27</f>
        <v>17.145533395527092</v>
      </c>
    </row>
    <row r="28" spans="1:21" x14ac:dyDescent="0.25">
      <c r="B28" s="10" t="s">
        <v>46</v>
      </c>
      <c r="C28" s="159">
        <v>151631.93</v>
      </c>
      <c r="D28" s="159">
        <v>29859.07</v>
      </c>
      <c r="E28" s="344">
        <f t="shared" ref="E28:E30" si="21">C28/D28</f>
        <v>5.0782536093722941</v>
      </c>
    </row>
    <row r="29" spans="1:21" x14ac:dyDescent="0.25">
      <c r="B29" s="10" t="s">
        <v>6</v>
      </c>
      <c r="C29" s="159">
        <v>52055.31</v>
      </c>
      <c r="D29" s="159">
        <v>6625.1</v>
      </c>
      <c r="E29" s="344">
        <f t="shared" si="21"/>
        <v>7.8572866824651699</v>
      </c>
    </row>
    <row r="30" spans="1:21" x14ac:dyDescent="0.25">
      <c r="B30" s="10" t="s">
        <v>7</v>
      </c>
      <c r="C30" s="159">
        <v>137083.07999999999</v>
      </c>
      <c r="D30" s="159">
        <v>45255.92</v>
      </c>
      <c r="E30" s="344">
        <f t="shared" si="21"/>
        <v>3.0290640428920681</v>
      </c>
    </row>
    <row r="31" spans="1:21" x14ac:dyDescent="0.25">
      <c r="B31" s="17" t="s">
        <v>8</v>
      </c>
      <c r="C31" s="47">
        <f>SUM(C27:C30)</f>
        <v>361170.58999999997</v>
      </c>
      <c r="D31" s="47">
        <f>SUM(D27:D30)</f>
        <v>82929.919999999998</v>
      </c>
      <c r="E31" s="346">
        <f>C31/D31</f>
        <v>4.3551300905632129</v>
      </c>
    </row>
    <row r="32" spans="1:21" x14ac:dyDescent="0.25">
      <c r="B32" s="28">
        <v>2013</v>
      </c>
      <c r="C32" s="169"/>
      <c r="D32" s="169"/>
      <c r="E32" s="345"/>
    </row>
    <row r="33" spans="1:6" x14ac:dyDescent="0.25">
      <c r="B33" s="10" t="s">
        <v>5</v>
      </c>
      <c r="C33" s="154">
        <v>43654.73</v>
      </c>
      <c r="D33" s="154">
        <v>5503.21</v>
      </c>
      <c r="E33" s="342">
        <f>C33/D33</f>
        <v>7.9325938861137413</v>
      </c>
    </row>
    <row r="34" spans="1:6" x14ac:dyDescent="0.25">
      <c r="B34" s="10" t="s">
        <v>46</v>
      </c>
      <c r="C34" s="154">
        <v>199322.51</v>
      </c>
      <c r="D34" s="154">
        <v>30871.09</v>
      </c>
      <c r="E34" s="342">
        <f t="shared" ref="E34:E36" si="22">C34/D34</f>
        <v>6.4566074602484074</v>
      </c>
    </row>
    <row r="35" spans="1:6" x14ac:dyDescent="0.25">
      <c r="B35" s="10" t="s">
        <v>6</v>
      </c>
      <c r="C35" s="154">
        <v>22183.68</v>
      </c>
      <c r="D35" s="154">
        <v>2273.38</v>
      </c>
      <c r="E35" s="342">
        <f t="shared" si="22"/>
        <v>9.7580166976044485</v>
      </c>
    </row>
    <row r="36" spans="1:6" x14ac:dyDescent="0.25">
      <c r="B36" s="10" t="s">
        <v>7</v>
      </c>
      <c r="C36" s="154">
        <v>158576.04</v>
      </c>
      <c r="D36" s="154">
        <v>46309.69</v>
      </c>
      <c r="E36" s="342">
        <f t="shared" si="22"/>
        <v>3.4242518142531293</v>
      </c>
    </row>
    <row r="37" spans="1:6" x14ac:dyDescent="0.25">
      <c r="B37" s="11" t="s">
        <v>8</v>
      </c>
      <c r="C37" s="156">
        <f>SUM(C33:C36)</f>
        <v>423736.96000000008</v>
      </c>
      <c r="D37" s="156">
        <f>SUM(D33:D36)</f>
        <v>84957.37</v>
      </c>
      <c r="E37" s="343">
        <f>C37/D37</f>
        <v>4.987642155118504</v>
      </c>
    </row>
    <row r="38" spans="1:6" s="195" customFormat="1" x14ac:dyDescent="0.25">
      <c r="B38" s="163">
        <v>2014</v>
      </c>
      <c r="C38" s="169"/>
      <c r="D38" s="169"/>
      <c r="E38" s="345"/>
    </row>
    <row r="39" spans="1:6" x14ac:dyDescent="0.25">
      <c r="A39" s="79"/>
      <c r="B39" s="149" t="s">
        <v>5</v>
      </c>
      <c r="C39" s="154">
        <v>42879.67</v>
      </c>
      <c r="D39" s="154">
        <v>4491.1099999999997</v>
      </c>
      <c r="E39" s="342">
        <f>C39/D39</f>
        <v>9.5476775229286304</v>
      </c>
    </row>
    <row r="40" spans="1:6" x14ac:dyDescent="0.25">
      <c r="A40" s="79"/>
      <c r="B40" s="149" t="s">
        <v>46</v>
      </c>
      <c r="C40" s="154">
        <v>196839.79</v>
      </c>
      <c r="D40" s="154">
        <v>29786.07</v>
      </c>
      <c r="E40" s="342">
        <f t="shared" ref="E40:E42" si="23">C40/D40</f>
        <v>6.6084511988322063</v>
      </c>
      <c r="F40" s="80"/>
    </row>
    <row r="41" spans="1:6" x14ac:dyDescent="0.25">
      <c r="A41" s="79"/>
      <c r="B41" s="149" t="s">
        <v>6</v>
      </c>
      <c r="C41" s="154">
        <v>40861.07</v>
      </c>
      <c r="D41" s="154">
        <v>3986.98</v>
      </c>
      <c r="E41" s="342">
        <f t="shared" si="23"/>
        <v>10.248626780169451</v>
      </c>
      <c r="F41" s="80"/>
    </row>
    <row r="42" spans="1:6" x14ac:dyDescent="0.25">
      <c r="A42" s="79"/>
      <c r="B42" s="149" t="s">
        <v>7</v>
      </c>
      <c r="C42" s="154">
        <v>161732.29</v>
      </c>
      <c r="D42" s="154">
        <v>32419.91</v>
      </c>
      <c r="E42" s="342">
        <f t="shared" si="23"/>
        <v>4.9886717760783421</v>
      </c>
      <c r="F42" s="80"/>
    </row>
    <row r="43" spans="1:6" x14ac:dyDescent="0.25">
      <c r="A43" s="79"/>
      <c r="B43" s="151" t="s">
        <v>8</v>
      </c>
      <c r="C43" s="156">
        <f>SUM(C39:C42)</f>
        <v>442312.82000000007</v>
      </c>
      <c r="D43" s="156">
        <f>SUM(D39:D42)</f>
        <v>70684.070000000007</v>
      </c>
      <c r="E43" s="343">
        <f>C43/D43</f>
        <v>6.2576025970208002</v>
      </c>
      <c r="F43" s="285"/>
    </row>
    <row r="44" spans="1:6" s="195" customFormat="1" x14ac:dyDescent="0.25">
      <c r="A44" s="79"/>
      <c r="B44" s="163" t="s">
        <v>496</v>
      </c>
      <c r="C44" s="169"/>
      <c r="D44" s="169"/>
      <c r="E44" s="345"/>
      <c r="F44" s="285"/>
    </row>
    <row r="45" spans="1:6" s="195" customFormat="1" x14ac:dyDescent="0.25">
      <c r="A45" s="79"/>
      <c r="B45" s="149" t="s">
        <v>5</v>
      </c>
      <c r="C45" s="154">
        <v>43299.62</v>
      </c>
      <c r="D45" s="154">
        <v>4148.6400000000003</v>
      </c>
      <c r="E45" s="342">
        <f>C45/D45</f>
        <v>10.437063712445525</v>
      </c>
      <c r="F45" s="285"/>
    </row>
    <row r="46" spans="1:6" s="195" customFormat="1" x14ac:dyDescent="0.25">
      <c r="A46" s="79"/>
      <c r="B46" s="149" t="s">
        <v>46</v>
      </c>
      <c r="C46" s="154">
        <v>209400.84</v>
      </c>
      <c r="D46" s="154">
        <v>24614.85</v>
      </c>
      <c r="E46" s="342">
        <f t="shared" ref="E46:E48" si="24">C46/D46</f>
        <v>8.5070938884453895</v>
      </c>
      <c r="F46" s="285"/>
    </row>
    <row r="47" spans="1:6" s="195" customFormat="1" x14ac:dyDescent="0.25">
      <c r="A47" s="79"/>
      <c r="B47" s="149" t="s">
        <v>6</v>
      </c>
      <c r="C47" s="154">
        <v>48488.19</v>
      </c>
      <c r="D47" s="154">
        <v>4946.58</v>
      </c>
      <c r="E47" s="342">
        <f t="shared" si="24"/>
        <v>9.8023664835098199</v>
      </c>
      <c r="F47" s="285"/>
    </row>
    <row r="48" spans="1:6" s="195" customFormat="1" x14ac:dyDescent="0.25">
      <c r="A48" s="79"/>
      <c r="B48" s="149" t="s">
        <v>7</v>
      </c>
      <c r="C48" s="154">
        <v>185057.99</v>
      </c>
      <c r="D48" s="154">
        <v>23317.83</v>
      </c>
      <c r="E48" s="342">
        <f t="shared" si="24"/>
        <v>7.9363298385827488</v>
      </c>
      <c r="F48" s="285"/>
    </row>
    <row r="49" spans="1:9" s="195" customFormat="1" x14ac:dyDescent="0.25">
      <c r="A49" s="79"/>
      <c r="B49" s="151" t="s">
        <v>8</v>
      </c>
      <c r="C49" s="156">
        <f>SUM(C45:C48)</f>
        <v>486246.64</v>
      </c>
      <c r="D49" s="156">
        <f>SUM(D45:D48)</f>
        <v>57027.9</v>
      </c>
      <c r="E49" s="343">
        <f>C49/D49</f>
        <v>8.5264693246638927</v>
      </c>
      <c r="F49" s="285"/>
    </row>
    <row r="50" spans="1:9" x14ac:dyDescent="0.25">
      <c r="B50" s="223" t="s">
        <v>388</v>
      </c>
      <c r="C50" s="170"/>
      <c r="D50" s="170"/>
      <c r="E50" s="221"/>
      <c r="F50" s="195"/>
      <c r="G50" s="195"/>
      <c r="H50" s="195"/>
      <c r="I50" s="195"/>
    </row>
    <row r="51" spans="1:9" x14ac:dyDescent="0.25">
      <c r="B51" s="193" t="s">
        <v>239</v>
      </c>
      <c r="C51" s="80"/>
      <c r="D51" s="80"/>
      <c r="E51" s="80"/>
      <c r="F51" s="80"/>
    </row>
    <row r="53" spans="1:9" x14ac:dyDescent="0.25">
      <c r="B53" s="195"/>
      <c r="C53" s="195"/>
      <c r="D53" s="195"/>
    </row>
    <row r="54" spans="1:9" x14ac:dyDescent="0.25">
      <c r="B54" s="195"/>
      <c r="C54" s="195"/>
      <c r="D54" s="195"/>
    </row>
    <row r="55" spans="1:9" x14ac:dyDescent="0.25">
      <c r="B55" s="195"/>
      <c r="C55" s="195"/>
      <c r="D55" s="195"/>
    </row>
    <row r="56" spans="1:9" x14ac:dyDescent="0.25">
      <c r="B56" s="195"/>
      <c r="C56" s="195"/>
      <c r="D56" s="195"/>
    </row>
    <row r="57" spans="1:9" x14ac:dyDescent="0.25">
      <c r="B57" s="195"/>
      <c r="C57" s="195"/>
      <c r="D57" s="195"/>
    </row>
    <row r="58" spans="1:9" x14ac:dyDescent="0.25">
      <c r="B58" s="195"/>
      <c r="C58" s="195"/>
      <c r="D58" s="195"/>
    </row>
    <row r="59" spans="1:9" x14ac:dyDescent="0.25">
      <c r="B59" s="195"/>
      <c r="C59" s="195"/>
      <c r="D59" s="195"/>
    </row>
    <row r="61" spans="1:9" x14ac:dyDescent="0.25">
      <c r="B61" s="195"/>
      <c r="C61" s="195"/>
      <c r="D61" s="195"/>
    </row>
    <row r="62" spans="1:9" x14ac:dyDescent="0.25">
      <c r="B62" s="195"/>
      <c r="C62" s="195"/>
      <c r="D62" s="195"/>
    </row>
    <row r="63" spans="1:9" x14ac:dyDescent="0.25">
      <c r="B63" s="195"/>
      <c r="C63" s="195"/>
      <c r="D63" s="195"/>
    </row>
    <row r="64" spans="1:9" x14ac:dyDescent="0.25">
      <c r="B64" s="195"/>
      <c r="C64" s="195"/>
      <c r="D64" s="195"/>
    </row>
    <row r="65" spans="2:4" x14ac:dyDescent="0.25">
      <c r="B65" s="195"/>
      <c r="C65" s="195"/>
      <c r="D65" s="195"/>
    </row>
    <row r="66" spans="2:4" x14ac:dyDescent="0.25">
      <c r="B66" s="195"/>
      <c r="C66" s="195"/>
      <c r="D66" s="195"/>
    </row>
    <row r="67" spans="2:4" x14ac:dyDescent="0.25">
      <c r="B67" s="195"/>
      <c r="C67" s="195"/>
      <c r="D67" s="195"/>
    </row>
    <row r="68" spans="2:4" x14ac:dyDescent="0.25">
      <c r="B68" s="195"/>
      <c r="C68" s="195"/>
      <c r="D68" s="195"/>
    </row>
    <row r="69" spans="2:4" x14ac:dyDescent="0.25">
      <c r="B69" s="195"/>
      <c r="C69" s="195"/>
      <c r="D69" s="195"/>
    </row>
    <row r="70" spans="2:4" x14ac:dyDescent="0.25">
      <c r="B70" s="195"/>
      <c r="C70" s="195"/>
      <c r="D70" s="195"/>
    </row>
    <row r="71" spans="2:4" x14ac:dyDescent="0.25">
      <c r="B71" s="195"/>
      <c r="C71" s="195"/>
      <c r="D71" s="195"/>
    </row>
    <row r="72" spans="2:4" x14ac:dyDescent="0.25">
      <c r="B72" s="195"/>
      <c r="C72" s="195"/>
      <c r="D72" s="195"/>
    </row>
    <row r="73" spans="2:4" x14ac:dyDescent="0.25">
      <c r="B73" s="195"/>
      <c r="C73" s="195"/>
      <c r="D73" s="195"/>
    </row>
    <row r="74" spans="2:4" x14ac:dyDescent="0.25">
      <c r="B74" s="195"/>
      <c r="C74" s="195"/>
      <c r="D74" s="195"/>
    </row>
    <row r="75" spans="2:4" x14ac:dyDescent="0.25">
      <c r="B75" s="195"/>
      <c r="C75" s="195"/>
      <c r="D75" s="195"/>
    </row>
    <row r="76" spans="2:4" x14ac:dyDescent="0.25">
      <c r="B76" s="195"/>
      <c r="C76" s="195"/>
      <c r="D76" s="195"/>
    </row>
    <row r="77" spans="2:4" x14ac:dyDescent="0.25">
      <c r="B77" s="195"/>
      <c r="C77" s="195"/>
      <c r="D77" s="195"/>
    </row>
    <row r="78" spans="2:4" x14ac:dyDescent="0.25">
      <c r="B78" s="195"/>
      <c r="C78" s="195"/>
      <c r="D78" s="195"/>
    </row>
    <row r="79" spans="2:4" x14ac:dyDescent="0.25">
      <c r="B79" s="195"/>
      <c r="C79" s="195"/>
      <c r="D79" s="195"/>
    </row>
    <row r="80" spans="2:4" x14ac:dyDescent="0.25">
      <c r="B80" s="195"/>
      <c r="C80" s="195"/>
      <c r="D80" s="195"/>
    </row>
    <row r="81" spans="2:4" x14ac:dyDescent="0.25">
      <c r="B81" s="195"/>
      <c r="C81" s="195"/>
      <c r="D81" s="195"/>
    </row>
    <row r="82" spans="2:4" x14ac:dyDescent="0.25">
      <c r="B82" s="195"/>
      <c r="C82" s="195"/>
      <c r="D82" s="195"/>
    </row>
    <row r="83" spans="2:4" x14ac:dyDescent="0.25">
      <c r="B83" s="195"/>
      <c r="C83" s="195"/>
      <c r="D83" s="195"/>
    </row>
    <row r="84" spans="2:4" x14ac:dyDescent="0.25">
      <c r="B84" s="195"/>
      <c r="C84" s="195"/>
      <c r="D84" s="195"/>
    </row>
    <row r="85" spans="2:4" x14ac:dyDescent="0.25">
      <c r="B85" s="195"/>
      <c r="C85" s="195"/>
      <c r="D85" s="195"/>
    </row>
    <row r="86" spans="2:4" x14ac:dyDescent="0.25">
      <c r="B86" s="195"/>
      <c r="C86" s="195"/>
      <c r="D86" s="195"/>
    </row>
    <row r="87" spans="2:4" x14ac:dyDescent="0.25">
      <c r="B87" s="195"/>
      <c r="C87" s="195"/>
      <c r="D87" s="195"/>
    </row>
    <row r="88" spans="2:4" x14ac:dyDescent="0.25">
      <c r="B88" s="195"/>
      <c r="C88" s="195"/>
      <c r="D88" s="195"/>
    </row>
    <row r="89" spans="2:4" x14ac:dyDescent="0.25">
      <c r="B89" s="195"/>
      <c r="C89" s="195"/>
      <c r="D89" s="195"/>
    </row>
    <row r="90" spans="2:4" x14ac:dyDescent="0.25">
      <c r="B90" s="195"/>
      <c r="C90" s="195"/>
      <c r="D90" s="195"/>
    </row>
    <row r="91" spans="2:4" x14ac:dyDescent="0.25">
      <c r="B91" s="195"/>
      <c r="C91" s="195"/>
      <c r="D91" s="195"/>
    </row>
    <row r="92" spans="2:4" x14ac:dyDescent="0.25">
      <c r="B92" s="195"/>
      <c r="C92" s="195"/>
      <c r="D92" s="195"/>
    </row>
    <row r="93" spans="2:4" x14ac:dyDescent="0.25">
      <c r="B93" s="195"/>
      <c r="C93" s="195"/>
      <c r="D93" s="195"/>
    </row>
    <row r="94" spans="2:4" x14ac:dyDescent="0.25">
      <c r="B94" s="195"/>
      <c r="C94" s="195"/>
      <c r="D94" s="195"/>
    </row>
    <row r="95" spans="2:4" x14ac:dyDescent="0.25">
      <c r="B95" s="195"/>
      <c r="C95" s="195"/>
      <c r="D95" s="195"/>
    </row>
    <row r="96" spans="2:4" x14ac:dyDescent="0.25">
      <c r="B96" s="195"/>
      <c r="C96" s="195"/>
      <c r="D96" s="195"/>
    </row>
    <row r="97" spans="2:4" x14ac:dyDescent="0.25">
      <c r="B97" s="195"/>
      <c r="C97" s="195"/>
      <c r="D97" s="195"/>
    </row>
    <row r="98" spans="2:4" x14ac:dyDescent="0.25">
      <c r="B98" s="195"/>
      <c r="C98" s="195"/>
      <c r="D98" s="195"/>
    </row>
    <row r="99" spans="2:4" x14ac:dyDescent="0.25">
      <c r="B99" s="195"/>
      <c r="C99" s="195"/>
      <c r="D99" s="195"/>
    </row>
    <row r="100" spans="2:4" x14ac:dyDescent="0.25">
      <c r="B100" s="195"/>
      <c r="C100" s="195"/>
      <c r="D100" s="195"/>
    </row>
    <row r="101" spans="2:4" x14ac:dyDescent="0.25">
      <c r="B101" s="195"/>
      <c r="C101" s="195"/>
      <c r="D101" s="195"/>
    </row>
    <row r="102" spans="2:4" x14ac:dyDescent="0.25">
      <c r="B102" s="195"/>
      <c r="C102" s="195"/>
      <c r="D102" s="195"/>
    </row>
  </sheetData>
  <mergeCells count="8">
    <mergeCell ref="T12:U12"/>
    <mergeCell ref="R12:S12"/>
    <mergeCell ref="B6:E6"/>
    <mergeCell ref="P12:Q12"/>
    <mergeCell ref="H12:I12"/>
    <mergeCell ref="J12:K12"/>
    <mergeCell ref="L12:M12"/>
    <mergeCell ref="N12:O12"/>
  </mergeCells>
  <hyperlinks>
    <hyperlink ref="A1" location="ÍNDICE!A1" display="ÍNDICE"/>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T88"/>
  <sheetViews>
    <sheetView zoomScale="85" zoomScaleNormal="85" workbookViewId="0">
      <selection activeCell="A38" sqref="A38"/>
    </sheetView>
  </sheetViews>
  <sheetFormatPr baseColWidth="10" defaultRowHeight="15" x14ac:dyDescent="0.25"/>
  <cols>
    <col min="3" max="3" width="18.7109375" bestFit="1" customWidth="1"/>
    <col min="4" max="4" width="20.85546875" bestFit="1" customWidth="1"/>
    <col min="5" max="5" width="22.42578125" customWidth="1"/>
    <col min="7" max="7" width="11.28515625" customWidth="1"/>
    <col min="8" max="8" width="10.28515625" customWidth="1"/>
    <col min="9" max="9" width="6.7109375" customWidth="1"/>
    <col min="10" max="10" width="5" customWidth="1"/>
    <col min="11" max="11" width="6.5703125" customWidth="1"/>
    <col min="12" max="12" width="10" customWidth="1"/>
    <col min="13" max="13" width="5.5703125" customWidth="1"/>
    <col min="14" max="14" width="8.28515625" customWidth="1"/>
    <col min="15" max="15" width="9.42578125" customWidth="1"/>
    <col min="16" max="16" width="2.5703125" customWidth="1"/>
    <col min="17" max="17" width="25.28515625" bestFit="1" customWidth="1"/>
    <col min="18" max="18" width="5" customWidth="1"/>
    <col min="19" max="19" width="10.7109375" customWidth="1"/>
    <col min="20" max="20" width="2.85546875" customWidth="1"/>
    <col min="21" max="21" width="6.28515625" customWidth="1"/>
    <col min="22" max="22" width="6.7109375" customWidth="1"/>
    <col min="23" max="23" width="7.7109375" customWidth="1"/>
    <col min="24" max="24" width="6.7109375" customWidth="1"/>
    <col min="25" max="25" width="5.85546875" customWidth="1"/>
    <col min="31" max="31" width="22.7109375" bestFit="1" customWidth="1"/>
  </cols>
  <sheetData>
    <row r="1" spans="1:46" s="51" customFormat="1" x14ac:dyDescent="0.25">
      <c r="A1" s="56" t="s">
        <v>127</v>
      </c>
      <c r="G1" s="61"/>
      <c r="H1" s="61"/>
      <c r="I1" s="61"/>
      <c r="J1" s="61"/>
      <c r="K1" s="61"/>
      <c r="L1"/>
      <c r="M1"/>
      <c r="N1"/>
      <c r="O1"/>
      <c r="P1"/>
      <c r="Q1"/>
      <c r="R1"/>
      <c r="S1" s="61"/>
      <c r="T1" s="61"/>
      <c r="U1" s="61"/>
      <c r="V1" s="61"/>
    </row>
    <row r="2" spans="1:46" x14ac:dyDescent="0.25">
      <c r="A2" s="1" t="s">
        <v>220</v>
      </c>
      <c r="G2" s="61"/>
      <c r="H2" s="61"/>
      <c r="I2" s="61"/>
      <c r="J2" s="61"/>
      <c r="K2" s="61"/>
      <c r="S2" s="61"/>
      <c r="T2" s="61"/>
      <c r="U2" s="61"/>
      <c r="V2" s="61"/>
    </row>
    <row r="3" spans="1:46" x14ac:dyDescent="0.25">
      <c r="G3" s="61"/>
      <c r="H3" s="61"/>
      <c r="I3" s="61"/>
      <c r="J3" s="61"/>
      <c r="K3" s="61"/>
      <c r="S3" s="61"/>
      <c r="T3" s="61"/>
      <c r="U3" s="61"/>
      <c r="V3" s="61"/>
    </row>
    <row r="4" spans="1:46" s="36" customFormat="1" x14ac:dyDescent="0.25">
      <c r="A4" s="55" t="s">
        <v>98</v>
      </c>
      <c r="B4" s="36" t="s">
        <v>553</v>
      </c>
      <c r="G4" s="61"/>
      <c r="H4" s="61"/>
      <c r="I4" s="61"/>
      <c r="J4" s="61"/>
      <c r="K4"/>
      <c r="L4"/>
      <c r="M4"/>
      <c r="N4"/>
      <c r="O4"/>
      <c r="P4"/>
      <c r="Q4"/>
      <c r="R4"/>
      <c r="S4" s="61"/>
      <c r="T4" s="61"/>
      <c r="U4" s="61"/>
      <c r="V4" s="61"/>
      <c r="AN4"/>
      <c r="AO4"/>
      <c r="AP4"/>
      <c r="AQ4"/>
      <c r="AR4"/>
      <c r="AS4"/>
      <c r="AT4"/>
    </row>
    <row r="5" spans="1:46" x14ac:dyDescent="0.25">
      <c r="C5" s="29"/>
      <c r="D5" s="29"/>
      <c r="E5" s="29"/>
      <c r="G5" s="61"/>
      <c r="H5" s="61"/>
      <c r="I5" s="61"/>
      <c r="J5" s="61"/>
      <c r="S5" s="61"/>
      <c r="T5" s="61"/>
      <c r="U5" s="61"/>
      <c r="V5" s="61"/>
    </row>
    <row r="6" spans="1:46" x14ac:dyDescent="0.25">
      <c r="B6" s="652" t="s">
        <v>554</v>
      </c>
      <c r="C6" s="652"/>
      <c r="D6" s="652"/>
      <c r="E6" s="652"/>
      <c r="G6" s="61"/>
      <c r="H6" s="61"/>
      <c r="I6" s="61"/>
      <c r="J6" s="61"/>
      <c r="K6" s="61"/>
      <c r="L6" s="61"/>
      <c r="M6" s="61"/>
      <c r="N6" s="61"/>
      <c r="O6" s="61"/>
      <c r="P6" s="61"/>
      <c r="Q6" s="61"/>
      <c r="R6" s="61"/>
      <c r="S6" s="61"/>
      <c r="T6" s="61"/>
      <c r="U6" s="61"/>
      <c r="V6" s="61"/>
    </row>
    <row r="7" spans="1:46" ht="15.75" thickBot="1" x14ac:dyDescent="0.3">
      <c r="B7" s="7"/>
      <c r="C7" s="12" t="s">
        <v>37</v>
      </c>
      <c r="D7" s="12" t="s">
        <v>38</v>
      </c>
      <c r="E7" s="12" t="s">
        <v>39</v>
      </c>
      <c r="G7" s="61"/>
      <c r="H7" s="61"/>
      <c r="I7" s="61"/>
      <c r="J7" s="61"/>
      <c r="K7" s="61"/>
      <c r="L7" s="61"/>
      <c r="M7" s="61"/>
      <c r="N7" s="61"/>
      <c r="O7" s="61"/>
      <c r="P7" s="61"/>
      <c r="Q7" s="61"/>
      <c r="R7" s="61"/>
      <c r="S7" s="61"/>
      <c r="T7" s="61"/>
      <c r="U7" s="61"/>
      <c r="V7" s="61"/>
    </row>
    <row r="8" spans="1:46" ht="15.75" thickTop="1" x14ac:dyDescent="0.25">
      <c r="B8" s="27">
        <v>2009</v>
      </c>
      <c r="C8" s="159"/>
      <c r="D8" s="159"/>
      <c r="E8" s="159"/>
      <c r="G8" s="61"/>
      <c r="H8" s="61"/>
      <c r="I8" s="61"/>
      <c r="J8" s="61"/>
      <c r="K8" s="61"/>
      <c r="L8" s="61"/>
      <c r="M8" s="61"/>
      <c r="N8" s="61"/>
      <c r="O8" s="61"/>
      <c r="P8" s="61"/>
      <c r="Q8" s="61"/>
      <c r="R8" s="61"/>
      <c r="S8" s="61"/>
      <c r="T8" s="61"/>
      <c r="U8" s="61"/>
      <c r="V8" s="61"/>
    </row>
    <row r="9" spans="1:46" x14ac:dyDescent="0.25">
      <c r="B9" s="32" t="s">
        <v>5</v>
      </c>
      <c r="C9" s="159">
        <v>4274.07</v>
      </c>
      <c r="D9" s="159">
        <v>6430.31</v>
      </c>
      <c r="E9" s="159">
        <v>1733.44</v>
      </c>
      <c r="G9" s="51"/>
      <c r="H9" s="51"/>
      <c r="I9" s="51"/>
      <c r="J9" s="51"/>
      <c r="K9" s="51"/>
      <c r="L9" s="51"/>
      <c r="M9" s="51"/>
      <c r="N9" s="51"/>
      <c r="O9" s="51"/>
      <c r="P9" s="51"/>
      <c r="Q9" s="51"/>
      <c r="R9" s="51"/>
      <c r="S9" s="51"/>
      <c r="T9" s="51"/>
      <c r="U9" s="51"/>
      <c r="V9" s="51"/>
    </row>
    <row r="10" spans="1:46" x14ac:dyDescent="0.25">
      <c r="B10" s="32" t="s">
        <v>46</v>
      </c>
      <c r="C10" s="159">
        <v>51062.75</v>
      </c>
      <c r="D10" s="159">
        <v>59837.48</v>
      </c>
      <c r="E10" s="159">
        <v>22456.99</v>
      </c>
    </row>
    <row r="11" spans="1:46" x14ac:dyDescent="0.25">
      <c r="B11" s="32" t="s">
        <v>6</v>
      </c>
      <c r="C11" s="159">
        <v>8566.57</v>
      </c>
      <c r="D11" s="159">
        <v>23294.79</v>
      </c>
      <c r="E11" s="159">
        <v>6456.63</v>
      </c>
      <c r="Y11" s="51"/>
      <c r="Z11" s="51"/>
      <c r="AA11" s="51"/>
      <c r="AB11" s="51"/>
      <c r="AC11" s="51"/>
    </row>
    <row r="12" spans="1:46" x14ac:dyDescent="0.25">
      <c r="B12" s="32" t="s">
        <v>7</v>
      </c>
      <c r="C12" s="159">
        <v>5253.77</v>
      </c>
      <c r="D12" s="159">
        <v>50373.48</v>
      </c>
      <c r="E12" s="159">
        <v>46182.98</v>
      </c>
      <c r="G12" s="36"/>
      <c r="H12" s="36"/>
      <c r="I12" s="36"/>
      <c r="J12" s="36"/>
      <c r="K12" s="36"/>
      <c r="L12" s="36"/>
      <c r="M12" s="36"/>
      <c r="N12" s="36"/>
      <c r="O12" s="36"/>
      <c r="P12" s="36"/>
      <c r="Q12" s="36"/>
      <c r="R12" s="36"/>
      <c r="S12" s="36"/>
      <c r="T12" s="36"/>
      <c r="U12" s="36"/>
      <c r="V12" s="36"/>
    </row>
    <row r="13" spans="1:46" x14ac:dyDescent="0.25">
      <c r="B13" s="27" t="s">
        <v>8</v>
      </c>
      <c r="C13" s="47">
        <f>SUM(C9:C12)</f>
        <v>69157.16</v>
      </c>
      <c r="D13" s="47">
        <f>SUM(D9:D12)</f>
        <v>139936.06000000003</v>
      </c>
      <c r="E13" s="47">
        <f>SUM(E9:E12)</f>
        <v>76830.040000000008</v>
      </c>
      <c r="G13" s="52" t="s">
        <v>125</v>
      </c>
    </row>
    <row r="14" spans="1:46" x14ac:dyDescent="0.25">
      <c r="B14" s="28">
        <v>2010</v>
      </c>
      <c r="C14" s="169"/>
      <c r="D14" s="169"/>
      <c r="E14" s="169"/>
      <c r="H14" s="704">
        <v>2009</v>
      </c>
      <c r="I14" s="704"/>
      <c r="J14" s="704"/>
      <c r="K14" s="699">
        <v>2010</v>
      </c>
      <c r="L14" s="699"/>
      <c r="M14" s="699"/>
      <c r="N14" s="699">
        <v>2011</v>
      </c>
      <c r="O14" s="699"/>
      <c r="P14" s="699"/>
      <c r="Q14" s="699">
        <v>2012</v>
      </c>
      <c r="R14" s="699"/>
      <c r="S14" s="699"/>
      <c r="T14" s="699">
        <v>2013</v>
      </c>
      <c r="U14" s="699"/>
      <c r="V14" s="699"/>
      <c r="W14" s="699">
        <v>2014</v>
      </c>
      <c r="X14" s="699"/>
      <c r="Y14" s="699"/>
      <c r="Z14" s="699" t="s">
        <v>496</v>
      </c>
      <c r="AA14" s="699"/>
      <c r="AB14" s="699"/>
    </row>
    <row r="15" spans="1:46" ht="15.75" thickBot="1" x14ac:dyDescent="0.3">
      <c r="B15" s="32" t="s">
        <v>5</v>
      </c>
      <c r="C15" s="154">
        <v>6470.68</v>
      </c>
      <c r="D15" s="154">
        <v>6509.78</v>
      </c>
      <c r="E15" s="154">
        <v>1775.22</v>
      </c>
      <c r="G15" s="7"/>
      <c r="H15" s="49" t="s">
        <v>37</v>
      </c>
      <c r="I15" s="49" t="s">
        <v>38</v>
      </c>
      <c r="J15" s="49" t="s">
        <v>39</v>
      </c>
      <c r="K15" s="49" t="s">
        <v>37</v>
      </c>
      <c r="L15" s="49" t="s">
        <v>38</v>
      </c>
      <c r="M15" s="49" t="s">
        <v>39</v>
      </c>
      <c r="N15" s="49" t="s">
        <v>37</v>
      </c>
      <c r="O15" s="49" t="s">
        <v>38</v>
      </c>
      <c r="P15" s="49" t="s">
        <v>39</v>
      </c>
      <c r="Q15" s="49" t="s">
        <v>37</v>
      </c>
      <c r="R15" s="49" t="s">
        <v>38</v>
      </c>
      <c r="S15" s="49" t="s">
        <v>39</v>
      </c>
      <c r="T15" s="49" t="s">
        <v>37</v>
      </c>
      <c r="U15" s="49" t="s">
        <v>38</v>
      </c>
      <c r="V15" s="49" t="s">
        <v>39</v>
      </c>
      <c r="W15" s="152" t="s">
        <v>37</v>
      </c>
      <c r="X15" s="152" t="s">
        <v>38</v>
      </c>
      <c r="Y15" s="152" t="s">
        <v>39</v>
      </c>
      <c r="Z15" s="152" t="s">
        <v>37</v>
      </c>
      <c r="AA15" s="152" t="s">
        <v>38</v>
      </c>
      <c r="AB15" s="152" t="s">
        <v>39</v>
      </c>
    </row>
    <row r="16" spans="1:46" ht="15.75" thickTop="1" x14ac:dyDescent="0.25">
      <c r="B16" s="32" t="s">
        <v>46</v>
      </c>
      <c r="C16" s="154">
        <v>53017.2</v>
      </c>
      <c r="D16" s="154">
        <v>63478.39</v>
      </c>
      <c r="E16" s="154">
        <v>23404.35</v>
      </c>
      <c r="G16" s="32" t="s">
        <v>5</v>
      </c>
      <c r="H16" s="283">
        <f>C9</f>
        <v>4274.07</v>
      </c>
      <c r="I16" s="283">
        <f t="shared" ref="I16:J16" si="0">D9</f>
        <v>6430.31</v>
      </c>
      <c r="J16" s="283">
        <f t="shared" si="0"/>
        <v>1733.44</v>
      </c>
      <c r="K16" s="283">
        <f>C15</f>
        <v>6470.68</v>
      </c>
      <c r="L16" s="283">
        <f t="shared" ref="L16:M16" si="1">D15</f>
        <v>6509.78</v>
      </c>
      <c r="M16" s="283">
        <f t="shared" si="1"/>
        <v>1775.22</v>
      </c>
      <c r="N16" s="283">
        <f>C21</f>
        <v>4273.6284695817521</v>
      </c>
      <c r="O16" s="283">
        <f t="shared" ref="O16:P16" si="2">D21</f>
        <v>9992.0625</v>
      </c>
      <c r="P16" s="283">
        <f t="shared" si="2"/>
        <v>1926.7692490494312</v>
      </c>
      <c r="Q16" s="283">
        <f>C27</f>
        <v>5101.33</v>
      </c>
      <c r="R16" s="283">
        <f t="shared" ref="R16:S16" si="3">D27</f>
        <v>12456.5</v>
      </c>
      <c r="S16" s="283">
        <f t="shared" si="3"/>
        <v>2842.45</v>
      </c>
      <c r="T16" s="283">
        <f>C33</f>
        <v>5753.02</v>
      </c>
      <c r="U16" s="283">
        <f t="shared" ref="U16:V16" si="4">D33</f>
        <v>26787.21</v>
      </c>
      <c r="V16" s="283">
        <f t="shared" si="4"/>
        <v>11114.5</v>
      </c>
      <c r="W16" s="283">
        <f>C39</f>
        <v>6881.12</v>
      </c>
      <c r="X16" s="283">
        <f t="shared" ref="X16:Y16" si="5">D39</f>
        <v>25835.53</v>
      </c>
      <c r="Y16" s="283">
        <f t="shared" si="5"/>
        <v>10163.030000000001</v>
      </c>
      <c r="Z16" s="283">
        <f>C45</f>
        <v>7779.28</v>
      </c>
      <c r="AA16" s="283">
        <f t="shared" ref="AA16:AB16" si="6">D45</f>
        <v>27512.94</v>
      </c>
      <c r="AB16" s="283">
        <f t="shared" si="6"/>
        <v>8007.39</v>
      </c>
      <c r="AF16" s="51">
        <v>2009</v>
      </c>
      <c r="AG16" s="51">
        <v>2010</v>
      </c>
      <c r="AH16" s="51">
        <v>2011</v>
      </c>
      <c r="AI16" s="51">
        <v>2012</v>
      </c>
      <c r="AJ16" s="51">
        <v>2013</v>
      </c>
      <c r="AK16">
        <v>2014</v>
      </c>
      <c r="AL16" t="s">
        <v>496</v>
      </c>
    </row>
    <row r="17" spans="2:38" ht="15.75" thickBot="1" x14ac:dyDescent="0.3">
      <c r="B17" s="32" t="s">
        <v>6</v>
      </c>
      <c r="C17" s="154">
        <v>9089.51</v>
      </c>
      <c r="D17" s="154">
        <v>23571.27</v>
      </c>
      <c r="E17" s="154">
        <v>6435.1</v>
      </c>
      <c r="G17" s="32" t="s">
        <v>46</v>
      </c>
      <c r="H17" s="283">
        <f t="shared" ref="H17:H20" si="7">C10</f>
        <v>51062.75</v>
      </c>
      <c r="I17" s="283">
        <f t="shared" ref="I17:I20" si="8">D10</f>
        <v>59837.48</v>
      </c>
      <c r="J17" s="283">
        <f t="shared" ref="J17:J20" si="9">E10</f>
        <v>22456.99</v>
      </c>
      <c r="K17" s="283">
        <f t="shared" ref="K17:K20" si="10">C16</f>
        <v>53017.2</v>
      </c>
      <c r="L17" s="283">
        <f t="shared" ref="L17:L20" si="11">D16</f>
        <v>63478.39</v>
      </c>
      <c r="M17" s="283">
        <f t="shared" ref="M17:M20" si="12">E16</f>
        <v>23404.35</v>
      </c>
      <c r="N17" s="283">
        <f t="shared" ref="N17:N20" si="13">C22</f>
        <v>59529.028517110244</v>
      </c>
      <c r="O17" s="283">
        <f t="shared" ref="O17:O20" si="14">D22</f>
        <v>53665.136977186346</v>
      </c>
      <c r="P17" s="283">
        <f t="shared" ref="P17:P20" si="15">E22</f>
        <v>15415.239496197724</v>
      </c>
      <c r="Q17" s="283">
        <f t="shared" ref="Q17:Q20" si="16">C28</f>
        <v>68833.460000000006</v>
      </c>
      <c r="R17" s="283">
        <f t="shared" ref="R17:R20" si="17">D28</f>
        <v>65535.72</v>
      </c>
      <c r="S17" s="283">
        <f t="shared" ref="S17:S20" si="18">E28</f>
        <v>17262.75</v>
      </c>
      <c r="T17" s="283">
        <f t="shared" ref="T17:T20" si="19">C34</f>
        <v>84000.94</v>
      </c>
      <c r="U17" s="283">
        <f t="shared" ref="U17:U20" si="20">D34</f>
        <v>86340.6</v>
      </c>
      <c r="V17" s="283">
        <f t="shared" ref="V17:V20" si="21">E34</f>
        <v>28980.97</v>
      </c>
      <c r="W17" s="283">
        <f t="shared" ref="W17:W20" si="22">C40</f>
        <v>96045.16</v>
      </c>
      <c r="X17" s="283">
        <f t="shared" ref="X17:X20" si="23">D40</f>
        <v>78062.399999999994</v>
      </c>
      <c r="Y17" s="283">
        <f t="shared" ref="Y17:Y20" si="24">E40</f>
        <v>22732.23</v>
      </c>
      <c r="Z17" s="283">
        <f t="shared" ref="Z17:Z20" si="25">C46</f>
        <v>105234.07</v>
      </c>
      <c r="AA17" s="283">
        <f t="shared" ref="AA17:AA20" si="26">D46</f>
        <v>80485.58</v>
      </c>
      <c r="AB17" s="283">
        <f t="shared" ref="AB17:AB20" si="27">E46</f>
        <v>23681.200000000001</v>
      </c>
      <c r="AE17" s="49" t="s">
        <v>37</v>
      </c>
      <c r="AF17" s="454">
        <v>69157.16</v>
      </c>
      <c r="AG17" s="454">
        <v>75245.070000000007</v>
      </c>
      <c r="AH17" s="454">
        <v>77926.103184410618</v>
      </c>
      <c r="AI17" s="454">
        <v>93680.34</v>
      </c>
      <c r="AJ17" s="454">
        <v>112462.17000000001</v>
      </c>
      <c r="AK17" s="139">
        <v>124695.25</v>
      </c>
      <c r="AL17" s="139">
        <v>147440.22</v>
      </c>
    </row>
    <row r="18" spans="2:38" ht="16.5" thickTop="1" thickBot="1" x14ac:dyDescent="0.3">
      <c r="B18" s="32" t="s">
        <v>7</v>
      </c>
      <c r="C18" s="154">
        <v>6667.68</v>
      </c>
      <c r="D18" s="154">
        <v>47699.39</v>
      </c>
      <c r="E18" s="154">
        <v>44253.63</v>
      </c>
      <c r="G18" s="32" t="s">
        <v>6</v>
      </c>
      <c r="H18" s="283">
        <f t="shared" si="7"/>
        <v>8566.57</v>
      </c>
      <c r="I18" s="283">
        <f t="shared" si="8"/>
        <v>23294.79</v>
      </c>
      <c r="J18" s="283">
        <f t="shared" si="9"/>
        <v>6456.63</v>
      </c>
      <c r="K18" s="283">
        <f t="shared" si="10"/>
        <v>9089.51</v>
      </c>
      <c r="L18" s="283">
        <f t="shared" si="11"/>
        <v>23571.27</v>
      </c>
      <c r="M18" s="283">
        <f t="shared" si="12"/>
        <v>6435.1</v>
      </c>
      <c r="N18" s="283">
        <f t="shared" si="13"/>
        <v>11011.350570342207</v>
      </c>
      <c r="O18" s="283">
        <f t="shared" si="14"/>
        <v>22640.352804182479</v>
      </c>
      <c r="P18" s="283">
        <f t="shared" si="15"/>
        <v>8281.3085076045627</v>
      </c>
      <c r="Q18" s="283">
        <f t="shared" si="16"/>
        <v>11629.23</v>
      </c>
      <c r="R18" s="283">
        <f t="shared" si="17"/>
        <v>26941.77</v>
      </c>
      <c r="S18" s="283">
        <f t="shared" si="18"/>
        <v>13484.32</v>
      </c>
      <c r="T18" s="283">
        <f t="shared" si="19"/>
        <v>7523.78</v>
      </c>
      <c r="U18" s="283">
        <f t="shared" si="20"/>
        <v>10284.030000000001</v>
      </c>
      <c r="V18" s="283">
        <f t="shared" si="21"/>
        <v>4375.88</v>
      </c>
      <c r="W18" s="283">
        <f t="shared" si="22"/>
        <v>8649.39</v>
      </c>
      <c r="X18" s="283">
        <f t="shared" si="23"/>
        <v>12925.24</v>
      </c>
      <c r="Y18" s="283">
        <f t="shared" si="24"/>
        <v>19286.439999999999</v>
      </c>
      <c r="Z18" s="283">
        <f t="shared" si="25"/>
        <v>11606.91</v>
      </c>
      <c r="AA18" s="283">
        <f t="shared" si="26"/>
        <v>33524.629999999997</v>
      </c>
      <c r="AB18" s="283">
        <f t="shared" si="27"/>
        <v>3356.65</v>
      </c>
      <c r="AE18" s="49" t="s">
        <v>38</v>
      </c>
      <c r="AF18" s="454">
        <v>139936.06000000003</v>
      </c>
      <c r="AG18" s="454">
        <v>141258.83000000002</v>
      </c>
      <c r="AH18" s="454">
        <v>140791.33935361222</v>
      </c>
      <c r="AI18" s="454">
        <v>176008.29</v>
      </c>
      <c r="AJ18" s="454">
        <v>173437.56</v>
      </c>
      <c r="AK18" s="139">
        <v>166682.26999999999</v>
      </c>
      <c r="AL18" s="139">
        <v>215077.59</v>
      </c>
    </row>
    <row r="19" spans="2:38" ht="16.5" thickTop="1" thickBot="1" x14ac:dyDescent="0.3">
      <c r="B19" s="33" t="s">
        <v>8</v>
      </c>
      <c r="C19" s="156">
        <f>SUM(C15:C18)</f>
        <v>75245.070000000007</v>
      </c>
      <c r="D19" s="156">
        <f>SUM(D15:D18)</f>
        <v>141258.83000000002</v>
      </c>
      <c r="E19" s="156">
        <f>SUM(E15:E18)</f>
        <v>75868.299999999988</v>
      </c>
      <c r="G19" s="32" t="s">
        <v>7</v>
      </c>
      <c r="H19" s="283">
        <f t="shared" si="7"/>
        <v>5253.77</v>
      </c>
      <c r="I19" s="283">
        <f t="shared" si="8"/>
        <v>50373.48</v>
      </c>
      <c r="J19" s="283">
        <f t="shared" si="9"/>
        <v>46182.98</v>
      </c>
      <c r="K19" s="283">
        <f t="shared" si="10"/>
        <v>6667.68</v>
      </c>
      <c r="L19" s="283">
        <f t="shared" si="11"/>
        <v>47699.39</v>
      </c>
      <c r="M19" s="283">
        <f t="shared" si="12"/>
        <v>44253.63</v>
      </c>
      <c r="N19" s="283">
        <f t="shared" si="13"/>
        <v>6523.8778517110241</v>
      </c>
      <c r="O19" s="283">
        <f t="shared" si="14"/>
        <v>60657.952471482939</v>
      </c>
      <c r="P19" s="283">
        <f t="shared" si="15"/>
        <v>46339.071815589312</v>
      </c>
      <c r="Q19" s="283">
        <f t="shared" si="16"/>
        <v>8116.32</v>
      </c>
      <c r="R19" s="283">
        <f t="shared" si="17"/>
        <v>71074.3</v>
      </c>
      <c r="S19" s="283">
        <f t="shared" si="18"/>
        <v>57892.47</v>
      </c>
      <c r="T19" s="283">
        <f t="shared" si="19"/>
        <v>15184.43</v>
      </c>
      <c r="U19" s="283">
        <f t="shared" si="20"/>
        <v>50025.72</v>
      </c>
      <c r="V19" s="283">
        <f t="shared" si="21"/>
        <v>93365.89</v>
      </c>
      <c r="W19" s="283">
        <f t="shared" si="22"/>
        <v>13119.58</v>
      </c>
      <c r="X19" s="283">
        <f t="shared" si="23"/>
        <v>49859.1</v>
      </c>
      <c r="Y19" s="283">
        <f t="shared" si="24"/>
        <v>98753.61</v>
      </c>
      <c r="Z19" s="283">
        <f t="shared" si="25"/>
        <v>22819.96</v>
      </c>
      <c r="AA19" s="283">
        <f t="shared" si="26"/>
        <v>73554.44</v>
      </c>
      <c r="AB19" s="283">
        <f t="shared" si="27"/>
        <v>88683.59</v>
      </c>
      <c r="AE19" s="49" t="s">
        <v>39</v>
      </c>
      <c r="AF19" s="454">
        <v>76830.040000000008</v>
      </c>
      <c r="AG19" s="454">
        <v>75868.299999999988</v>
      </c>
      <c r="AH19" s="454">
        <v>68943.869486691983</v>
      </c>
      <c r="AI19" s="454">
        <v>91481.99</v>
      </c>
      <c r="AJ19" s="454">
        <v>137837.24</v>
      </c>
      <c r="AK19" s="139">
        <v>150935.31</v>
      </c>
      <c r="AL19" s="139">
        <v>123728.82999999999</v>
      </c>
    </row>
    <row r="20" spans="2:38" ht="15.75" thickTop="1" x14ac:dyDescent="0.25">
      <c r="B20" s="27">
        <v>2011</v>
      </c>
      <c r="C20" s="159"/>
      <c r="D20" s="159"/>
      <c r="E20" s="159"/>
      <c r="G20" s="27" t="s">
        <v>8</v>
      </c>
      <c r="H20" s="283">
        <f t="shared" si="7"/>
        <v>69157.16</v>
      </c>
      <c r="I20" s="283">
        <f t="shared" si="8"/>
        <v>139936.06000000003</v>
      </c>
      <c r="J20" s="283">
        <f t="shared" si="9"/>
        <v>76830.040000000008</v>
      </c>
      <c r="K20" s="283">
        <f t="shared" si="10"/>
        <v>75245.070000000007</v>
      </c>
      <c r="L20" s="283">
        <f t="shared" si="11"/>
        <v>141258.83000000002</v>
      </c>
      <c r="M20" s="283">
        <f t="shared" si="12"/>
        <v>75868.299999999988</v>
      </c>
      <c r="N20" s="283">
        <f t="shared" si="13"/>
        <v>81337.88540874522</v>
      </c>
      <c r="O20" s="283">
        <f t="shared" si="14"/>
        <v>146955.50475285176</v>
      </c>
      <c r="P20" s="283">
        <f t="shared" si="15"/>
        <v>71962.389068441029</v>
      </c>
      <c r="Q20" s="283">
        <f t="shared" si="16"/>
        <v>93680.34</v>
      </c>
      <c r="R20" s="283">
        <f t="shared" si="17"/>
        <v>176008.29</v>
      </c>
      <c r="S20" s="283">
        <f t="shared" si="18"/>
        <v>91481.99</v>
      </c>
      <c r="T20" s="283">
        <f t="shared" si="19"/>
        <v>112462.17000000001</v>
      </c>
      <c r="U20" s="283">
        <f t="shared" si="20"/>
        <v>173437.56</v>
      </c>
      <c r="V20" s="283">
        <f t="shared" si="21"/>
        <v>137837.24</v>
      </c>
      <c r="W20" s="283">
        <f t="shared" si="22"/>
        <v>124695.25</v>
      </c>
      <c r="X20" s="283">
        <f t="shared" si="23"/>
        <v>166682.26999999999</v>
      </c>
      <c r="Y20" s="283">
        <f t="shared" si="24"/>
        <v>150935.31</v>
      </c>
      <c r="Z20" s="283">
        <f t="shared" si="25"/>
        <v>147440.22</v>
      </c>
      <c r="AA20" s="283">
        <f t="shared" si="26"/>
        <v>215077.59</v>
      </c>
      <c r="AB20" s="283">
        <f t="shared" si="27"/>
        <v>123728.82999999999</v>
      </c>
      <c r="AF20" s="51"/>
      <c r="AG20" s="51"/>
      <c r="AH20" s="51"/>
      <c r="AI20" s="51"/>
      <c r="AJ20" s="51"/>
    </row>
    <row r="21" spans="2:38" x14ac:dyDescent="0.25">
      <c r="B21" s="32" t="s">
        <v>5</v>
      </c>
      <c r="C21" s="159">
        <f>3742.39543726236*'ANEXO 1'!G6</f>
        <v>4273.6284695817521</v>
      </c>
      <c r="D21" s="159">
        <f>8750*'ANEXO 1'!G6</f>
        <v>9992.0625</v>
      </c>
      <c r="E21" s="159">
        <f>1687.26235741445*'ANEXO 1'!G6</f>
        <v>1926.7692490494312</v>
      </c>
    </row>
    <row r="22" spans="2:38" x14ac:dyDescent="0.25">
      <c r="B22" s="32" t="s">
        <v>46</v>
      </c>
      <c r="C22" s="159">
        <f>52129.2775665399*'ANEXO 1'!G6</f>
        <v>59529.028517110244</v>
      </c>
      <c r="D22" s="159">
        <f>46994.2965779468*'ANEXO 1'!G6</f>
        <v>53665.136977186346</v>
      </c>
      <c r="E22" s="159">
        <f>13499.0494296578*'ANEXO 1'!G6</f>
        <v>15415.239496197724</v>
      </c>
    </row>
    <row r="23" spans="2:38" x14ac:dyDescent="0.25">
      <c r="B23" s="32" t="s">
        <v>6</v>
      </c>
      <c r="C23" s="159">
        <f>9642.5855513308*'ANEXO 1'!G6</f>
        <v>11011.350570342207</v>
      </c>
      <c r="D23" s="159">
        <f>19826.0456273764*'ANEXO 1'!G6</f>
        <v>22640.352804182479</v>
      </c>
      <c r="E23" s="159">
        <f>7251.90114068441*'ANEXO 1'!G6</f>
        <v>8281.3085076045627</v>
      </c>
    </row>
    <row r="24" spans="2:38" x14ac:dyDescent="0.25">
      <c r="B24" s="32" t="s">
        <v>7</v>
      </c>
      <c r="C24" s="159">
        <f>5712.92775665399*'ANEXO 1'!G6</f>
        <v>6523.8778517110241</v>
      </c>
      <c r="D24" s="159">
        <f>53117.8707224335*'ANEXO 1'!G6</f>
        <v>60657.952471482939</v>
      </c>
      <c r="E24" s="159">
        <f>40578.897338403*'ANEXO 1'!G6</f>
        <v>46339.071815589312</v>
      </c>
    </row>
    <row r="25" spans="2:38" x14ac:dyDescent="0.25">
      <c r="B25" s="27" t="s">
        <v>8</v>
      </c>
      <c r="C25" s="47">
        <f>SUM(C21:C24)</f>
        <v>81337.88540874522</v>
      </c>
      <c r="D25" s="47">
        <f>SUM(D21:D24)</f>
        <v>146955.50475285176</v>
      </c>
      <c r="E25" s="47">
        <f>SUM(E21:E24)</f>
        <v>71962.389068441029</v>
      </c>
    </row>
    <row r="26" spans="2:38" x14ac:dyDescent="0.25">
      <c r="B26" s="28">
        <v>2012</v>
      </c>
      <c r="C26" s="169"/>
      <c r="D26" s="169"/>
      <c r="E26" s="169"/>
    </row>
    <row r="27" spans="2:38" x14ac:dyDescent="0.25">
      <c r="B27" s="32" t="s">
        <v>5</v>
      </c>
      <c r="C27" s="154">
        <v>5101.33</v>
      </c>
      <c r="D27" s="154">
        <v>12456.5</v>
      </c>
      <c r="E27" s="154">
        <v>2842.45</v>
      </c>
    </row>
    <row r="28" spans="2:38" x14ac:dyDescent="0.25">
      <c r="B28" s="32" t="s">
        <v>46</v>
      </c>
      <c r="C28" s="154">
        <v>68833.460000000006</v>
      </c>
      <c r="D28" s="154">
        <v>65535.72</v>
      </c>
      <c r="E28" s="154">
        <v>17262.75</v>
      </c>
    </row>
    <row r="29" spans="2:38" x14ac:dyDescent="0.25">
      <c r="B29" s="32" t="s">
        <v>6</v>
      </c>
      <c r="C29" s="154">
        <v>11629.23</v>
      </c>
      <c r="D29" s="154">
        <v>26941.77</v>
      </c>
      <c r="E29" s="154">
        <v>13484.32</v>
      </c>
    </row>
    <row r="30" spans="2:38" x14ac:dyDescent="0.25">
      <c r="B30" s="32" t="s">
        <v>7</v>
      </c>
      <c r="C30" s="154">
        <v>8116.32</v>
      </c>
      <c r="D30" s="154">
        <v>71074.3</v>
      </c>
      <c r="E30" s="154">
        <v>57892.47</v>
      </c>
    </row>
    <row r="31" spans="2:38" x14ac:dyDescent="0.25">
      <c r="B31" s="33" t="s">
        <v>8</v>
      </c>
      <c r="C31" s="156">
        <f>SUM(C27:C30)</f>
        <v>93680.34</v>
      </c>
      <c r="D31" s="156">
        <f>SUM(D27:D30)</f>
        <v>176008.29</v>
      </c>
      <c r="E31" s="156">
        <f>SUM(E27:E30)</f>
        <v>91481.99</v>
      </c>
    </row>
    <row r="32" spans="2:38" x14ac:dyDescent="0.25">
      <c r="B32" s="163">
        <v>2013</v>
      </c>
      <c r="C32" s="169"/>
      <c r="D32" s="169"/>
      <c r="E32" s="169"/>
    </row>
    <row r="33" spans="2:5" x14ac:dyDescent="0.25">
      <c r="B33" s="362" t="s">
        <v>5</v>
      </c>
      <c r="C33" s="154">
        <v>5753.02</v>
      </c>
      <c r="D33" s="154">
        <v>26787.21</v>
      </c>
      <c r="E33" s="154">
        <v>11114.5</v>
      </c>
    </row>
    <row r="34" spans="2:5" x14ac:dyDescent="0.25">
      <c r="B34" s="362" t="s">
        <v>46</v>
      </c>
      <c r="C34" s="154">
        <v>84000.94</v>
      </c>
      <c r="D34" s="154">
        <v>86340.6</v>
      </c>
      <c r="E34" s="154">
        <v>28980.97</v>
      </c>
    </row>
    <row r="35" spans="2:5" x14ac:dyDescent="0.25">
      <c r="B35" s="362" t="s">
        <v>6</v>
      </c>
      <c r="C35" s="154">
        <v>7523.78</v>
      </c>
      <c r="D35" s="154">
        <v>10284.030000000001</v>
      </c>
      <c r="E35" s="154">
        <v>4375.88</v>
      </c>
    </row>
    <row r="36" spans="2:5" x14ac:dyDescent="0.25">
      <c r="B36" s="362" t="s">
        <v>7</v>
      </c>
      <c r="C36" s="154">
        <v>15184.43</v>
      </c>
      <c r="D36" s="154">
        <v>50025.72</v>
      </c>
      <c r="E36" s="154">
        <v>93365.89</v>
      </c>
    </row>
    <row r="37" spans="2:5" x14ac:dyDescent="0.25">
      <c r="B37" s="363" t="s">
        <v>8</v>
      </c>
      <c r="C37" s="156">
        <f>SUM(C33:C36)</f>
        <v>112462.17000000001</v>
      </c>
      <c r="D37" s="156">
        <f>SUM(D33:D36)</f>
        <v>173437.56</v>
      </c>
      <c r="E37" s="156">
        <f>SUM(E33:E36)</f>
        <v>137837.24</v>
      </c>
    </row>
    <row r="38" spans="2:5" ht="15" customHeight="1" x14ac:dyDescent="0.25">
      <c r="B38" s="163">
        <v>2014</v>
      </c>
      <c r="C38" s="169"/>
      <c r="D38" s="169"/>
      <c r="E38" s="169"/>
    </row>
    <row r="39" spans="2:5" x14ac:dyDescent="0.25">
      <c r="B39" s="164" t="s">
        <v>5</v>
      </c>
      <c r="C39" s="154">
        <v>6881.12</v>
      </c>
      <c r="D39" s="154">
        <v>25835.53</v>
      </c>
      <c r="E39" s="154">
        <v>10163.030000000001</v>
      </c>
    </row>
    <row r="40" spans="2:5" x14ac:dyDescent="0.25">
      <c r="B40" s="164" t="s">
        <v>46</v>
      </c>
      <c r="C40" s="154">
        <v>96045.16</v>
      </c>
      <c r="D40" s="154">
        <v>78062.399999999994</v>
      </c>
      <c r="E40" s="154">
        <v>22732.23</v>
      </c>
    </row>
    <row r="41" spans="2:5" x14ac:dyDescent="0.25">
      <c r="B41" s="164" t="s">
        <v>6</v>
      </c>
      <c r="C41" s="154">
        <v>8649.39</v>
      </c>
      <c r="D41" s="154">
        <v>12925.24</v>
      </c>
      <c r="E41" s="154">
        <v>19286.439999999999</v>
      </c>
    </row>
    <row r="42" spans="2:5" x14ac:dyDescent="0.25">
      <c r="B42" s="164" t="s">
        <v>7</v>
      </c>
      <c r="C42" s="154">
        <v>13119.58</v>
      </c>
      <c r="D42" s="154">
        <v>49859.1</v>
      </c>
      <c r="E42" s="154">
        <v>98753.61</v>
      </c>
    </row>
    <row r="43" spans="2:5" x14ac:dyDescent="0.25">
      <c r="B43" s="33" t="s">
        <v>8</v>
      </c>
      <c r="C43" s="156">
        <f>SUM(C39:C42)</f>
        <v>124695.25</v>
      </c>
      <c r="D43" s="156">
        <f>SUM(D39:D42)</f>
        <v>166682.26999999999</v>
      </c>
      <c r="E43" s="156">
        <f>SUM(E39:E42)</f>
        <v>150935.31</v>
      </c>
    </row>
    <row r="44" spans="2:5" s="195" customFormat="1" x14ac:dyDescent="0.25">
      <c r="B44" s="163" t="s">
        <v>496</v>
      </c>
      <c r="C44" s="169"/>
      <c r="D44" s="169"/>
      <c r="E44" s="169"/>
    </row>
    <row r="45" spans="2:5" s="195" customFormat="1" x14ac:dyDescent="0.25">
      <c r="B45" s="441" t="s">
        <v>5</v>
      </c>
      <c r="C45" s="154">
        <v>7779.28</v>
      </c>
      <c r="D45" s="154">
        <v>27512.94</v>
      </c>
      <c r="E45" s="154">
        <v>8007.39</v>
      </c>
    </row>
    <row r="46" spans="2:5" s="195" customFormat="1" x14ac:dyDescent="0.25">
      <c r="B46" s="441" t="s">
        <v>46</v>
      </c>
      <c r="C46" s="154">
        <v>105234.07</v>
      </c>
      <c r="D46" s="154">
        <v>80485.58</v>
      </c>
      <c r="E46" s="154">
        <v>23681.200000000001</v>
      </c>
    </row>
    <row r="47" spans="2:5" s="195" customFormat="1" x14ac:dyDescent="0.25">
      <c r="B47" s="441" t="s">
        <v>6</v>
      </c>
      <c r="C47" s="154">
        <v>11606.91</v>
      </c>
      <c r="D47" s="154">
        <v>33524.629999999997</v>
      </c>
      <c r="E47" s="154">
        <v>3356.65</v>
      </c>
    </row>
    <row r="48" spans="2:5" s="195" customFormat="1" x14ac:dyDescent="0.25">
      <c r="B48" s="441" t="s">
        <v>7</v>
      </c>
      <c r="C48" s="154">
        <v>22819.96</v>
      </c>
      <c r="D48" s="154">
        <v>73554.44</v>
      </c>
      <c r="E48" s="154">
        <v>88683.59</v>
      </c>
    </row>
    <row r="49" spans="1:5" s="195" customFormat="1" x14ac:dyDescent="0.25">
      <c r="B49" s="442" t="s">
        <v>8</v>
      </c>
      <c r="C49" s="156">
        <f>SUM(C45:C48)</f>
        <v>147440.22</v>
      </c>
      <c r="D49" s="156">
        <f>SUM(D45:D48)</f>
        <v>215077.59</v>
      </c>
      <c r="E49" s="156">
        <f>SUM(E45:E48)</f>
        <v>123728.82999999999</v>
      </c>
    </row>
    <row r="50" spans="1:5" ht="15" customHeight="1" x14ac:dyDescent="0.25">
      <c r="B50" s="702" t="s">
        <v>467</v>
      </c>
      <c r="C50" s="702"/>
      <c r="D50" s="702"/>
      <c r="E50" s="702"/>
    </row>
    <row r="51" spans="1:5" x14ac:dyDescent="0.25">
      <c r="B51" s="703"/>
      <c r="C51" s="703"/>
      <c r="D51" s="703"/>
      <c r="E51" s="703"/>
    </row>
    <row r="52" spans="1:5" x14ac:dyDescent="0.25">
      <c r="B52" s="83" t="s">
        <v>468</v>
      </c>
      <c r="C52" s="358"/>
      <c r="D52" s="358"/>
      <c r="E52" s="358"/>
    </row>
    <row r="53" spans="1:5" x14ac:dyDescent="0.25">
      <c r="C53" s="61"/>
      <c r="D53" s="61"/>
      <c r="E53" s="61"/>
    </row>
    <row r="55" spans="1:5" x14ac:dyDescent="0.25">
      <c r="A55" s="195"/>
      <c r="B55" s="195"/>
      <c r="C55" s="195"/>
      <c r="D55" s="195"/>
    </row>
    <row r="56" spans="1:5" x14ac:dyDescent="0.25">
      <c r="A56" s="195"/>
      <c r="B56" s="195"/>
      <c r="C56" s="195"/>
      <c r="D56" s="195"/>
    </row>
    <row r="57" spans="1:5" x14ac:dyDescent="0.25">
      <c r="A57" s="195"/>
      <c r="B57" s="195"/>
      <c r="C57" s="195"/>
      <c r="D57" s="195"/>
    </row>
    <row r="58" spans="1:5" x14ac:dyDescent="0.25">
      <c r="A58" s="195"/>
      <c r="B58" s="195"/>
      <c r="C58" s="195"/>
      <c r="D58" s="195"/>
    </row>
    <row r="60" spans="1:5" x14ac:dyDescent="0.25">
      <c r="A60" s="195"/>
      <c r="B60" s="195"/>
      <c r="C60" s="195"/>
      <c r="D60" s="195"/>
    </row>
    <row r="61" spans="1:5" x14ac:dyDescent="0.25">
      <c r="A61" s="195"/>
      <c r="B61" s="195"/>
      <c r="C61" s="195"/>
      <c r="D61" s="195"/>
    </row>
    <row r="62" spans="1:5" x14ac:dyDescent="0.25">
      <c r="A62" s="195"/>
      <c r="B62" s="195"/>
      <c r="C62" s="195"/>
      <c r="D62" s="195"/>
    </row>
    <row r="63" spans="1:5" x14ac:dyDescent="0.25">
      <c r="A63" s="195"/>
      <c r="B63" s="195"/>
      <c r="C63" s="195"/>
      <c r="D63" s="195"/>
    </row>
    <row r="64" spans="1:5" x14ac:dyDescent="0.25">
      <c r="A64" s="195"/>
      <c r="B64" s="195"/>
      <c r="C64" s="195"/>
      <c r="D64" s="195"/>
    </row>
    <row r="65" spans="1:4" x14ac:dyDescent="0.25">
      <c r="A65" s="195"/>
      <c r="B65" s="195"/>
      <c r="C65" s="195"/>
      <c r="D65" s="195"/>
    </row>
    <row r="66" spans="1:4" x14ac:dyDescent="0.25">
      <c r="A66" s="195"/>
      <c r="B66" s="195"/>
      <c r="C66" s="195"/>
      <c r="D66" s="195"/>
    </row>
    <row r="67" spans="1:4" x14ac:dyDescent="0.25">
      <c r="A67" s="195"/>
      <c r="B67" s="195"/>
      <c r="C67" s="195"/>
      <c r="D67" s="195"/>
    </row>
    <row r="68" spans="1:4" x14ac:dyDescent="0.25">
      <c r="A68" s="195"/>
      <c r="B68" s="195"/>
      <c r="C68" s="195"/>
      <c r="D68" s="195"/>
    </row>
    <row r="69" spans="1:4" x14ac:dyDescent="0.25">
      <c r="A69" s="195"/>
      <c r="B69" s="195"/>
      <c r="C69" s="195"/>
      <c r="D69" s="195"/>
    </row>
    <row r="70" spans="1:4" x14ac:dyDescent="0.25">
      <c r="A70" s="195"/>
      <c r="B70" s="195"/>
      <c r="C70" s="195"/>
      <c r="D70" s="195"/>
    </row>
    <row r="71" spans="1:4" x14ac:dyDescent="0.25">
      <c r="A71" s="195"/>
      <c r="B71" s="195"/>
      <c r="C71" s="195"/>
      <c r="D71" s="195"/>
    </row>
    <row r="72" spans="1:4" x14ac:dyDescent="0.25">
      <c r="A72" s="195"/>
      <c r="B72" s="195"/>
      <c r="C72" s="195"/>
      <c r="D72" s="195"/>
    </row>
    <row r="73" spans="1:4" x14ac:dyDescent="0.25">
      <c r="A73" s="195"/>
      <c r="B73" s="195"/>
      <c r="C73" s="195"/>
      <c r="D73" s="195"/>
    </row>
    <row r="74" spans="1:4" x14ac:dyDescent="0.25">
      <c r="A74" s="195"/>
      <c r="B74" s="195"/>
      <c r="C74" s="195"/>
      <c r="D74" s="195"/>
    </row>
    <row r="75" spans="1:4" x14ac:dyDescent="0.25">
      <c r="A75" s="195"/>
      <c r="B75" s="195"/>
      <c r="C75" s="195"/>
      <c r="D75" s="195"/>
    </row>
    <row r="76" spans="1:4" x14ac:dyDescent="0.25">
      <c r="A76" s="195"/>
      <c r="B76" s="195"/>
      <c r="C76" s="195"/>
      <c r="D76" s="195"/>
    </row>
    <row r="77" spans="1:4" x14ac:dyDescent="0.25">
      <c r="A77" s="195"/>
      <c r="B77" s="195"/>
      <c r="C77" s="195"/>
      <c r="D77" s="195"/>
    </row>
    <row r="78" spans="1:4" x14ac:dyDescent="0.25">
      <c r="A78" s="195"/>
      <c r="B78" s="195"/>
      <c r="C78" s="195"/>
      <c r="D78" s="195"/>
    </row>
    <row r="79" spans="1:4" x14ac:dyDescent="0.25">
      <c r="A79" s="195"/>
      <c r="B79" s="195"/>
      <c r="C79" s="195"/>
      <c r="D79" s="195"/>
    </row>
    <row r="80" spans="1:4" x14ac:dyDescent="0.25">
      <c r="A80" s="195"/>
      <c r="B80" s="195"/>
      <c r="C80" s="195"/>
      <c r="D80" s="195"/>
    </row>
    <row r="81" spans="1:4" x14ac:dyDescent="0.25">
      <c r="A81" s="195"/>
      <c r="B81" s="195"/>
      <c r="C81" s="195"/>
      <c r="D81" s="195"/>
    </row>
    <row r="82" spans="1:4" x14ac:dyDescent="0.25">
      <c r="A82" s="195"/>
      <c r="B82" s="195"/>
      <c r="C82" s="195"/>
      <c r="D82" s="195"/>
    </row>
    <row r="83" spans="1:4" x14ac:dyDescent="0.25">
      <c r="A83" s="195"/>
      <c r="B83" s="195"/>
      <c r="C83" s="195"/>
      <c r="D83" s="195"/>
    </row>
    <row r="84" spans="1:4" x14ac:dyDescent="0.25">
      <c r="A84" s="195"/>
      <c r="B84" s="195"/>
      <c r="C84" s="195"/>
      <c r="D84" s="195"/>
    </row>
    <row r="85" spans="1:4" x14ac:dyDescent="0.25">
      <c r="A85" s="195"/>
      <c r="B85" s="195"/>
      <c r="C85" s="195"/>
      <c r="D85" s="195"/>
    </row>
    <row r="86" spans="1:4" x14ac:dyDescent="0.25">
      <c r="A86" s="195"/>
      <c r="B86" s="195"/>
      <c r="C86" s="195"/>
      <c r="D86" s="195"/>
    </row>
    <row r="87" spans="1:4" x14ac:dyDescent="0.25">
      <c r="A87" s="195"/>
      <c r="B87" s="195"/>
      <c r="C87" s="195"/>
      <c r="D87" s="195"/>
    </row>
    <row r="88" spans="1:4" x14ac:dyDescent="0.25">
      <c r="A88" s="195"/>
      <c r="B88" s="195"/>
      <c r="C88" s="195"/>
      <c r="D88" s="195"/>
    </row>
  </sheetData>
  <mergeCells count="9">
    <mergeCell ref="Z14:AB14"/>
    <mergeCell ref="B50:E51"/>
    <mergeCell ref="W14:Y14"/>
    <mergeCell ref="T14:V14"/>
    <mergeCell ref="B6:E6"/>
    <mergeCell ref="H14:J14"/>
    <mergeCell ref="K14:M14"/>
    <mergeCell ref="N14:P14"/>
    <mergeCell ref="Q14:S14"/>
  </mergeCells>
  <hyperlinks>
    <hyperlink ref="A1" location="ÍNDICE!A1" display="ÍNDICE"/>
  </hyperlinks>
  <pageMargins left="0.7" right="0.7" top="0.75" bottom="0.75" header="0.3" footer="0.3"/>
  <pageSetup orientation="portrait"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B87"/>
  <sheetViews>
    <sheetView zoomScale="85" zoomScaleNormal="85" workbookViewId="0">
      <selection activeCell="A38" sqref="A38"/>
    </sheetView>
  </sheetViews>
  <sheetFormatPr baseColWidth="10" defaultRowHeight="15" x14ac:dyDescent="0.25"/>
  <cols>
    <col min="3" max="3" width="15" customWidth="1"/>
    <col min="4" max="4" width="16" customWidth="1"/>
    <col min="5" max="5" width="18.85546875" customWidth="1"/>
    <col min="6" max="6" width="14.42578125" customWidth="1"/>
    <col min="7" max="7" width="11.85546875" customWidth="1"/>
    <col min="8" max="8" width="13.85546875" customWidth="1"/>
    <col min="10" max="10" width="11.42578125" style="106"/>
    <col min="13" max="13" width="25.85546875" bestFit="1" customWidth="1"/>
    <col min="14" max="19" width="7.5703125" bestFit="1" customWidth="1"/>
    <col min="20" max="20" width="12.42578125" bestFit="1" customWidth="1"/>
  </cols>
  <sheetData>
    <row r="1" spans="1:28" s="51" customFormat="1" x14ac:dyDescent="0.25">
      <c r="A1" s="56" t="s">
        <v>127</v>
      </c>
      <c r="E1"/>
      <c r="F1"/>
      <c r="G1"/>
      <c r="H1"/>
      <c r="I1"/>
      <c r="J1"/>
      <c r="K1"/>
    </row>
    <row r="2" spans="1:28" x14ac:dyDescent="0.25">
      <c r="A2" s="1" t="s">
        <v>221</v>
      </c>
      <c r="J2"/>
    </row>
    <row r="4" spans="1:28" s="36" customFormat="1" x14ac:dyDescent="0.25">
      <c r="A4" s="55" t="s">
        <v>98</v>
      </c>
      <c r="B4" s="36" t="s">
        <v>555</v>
      </c>
      <c r="J4" s="106"/>
      <c r="K4"/>
      <c r="V4"/>
      <c r="W4"/>
      <c r="X4"/>
      <c r="Y4"/>
      <c r="Z4"/>
      <c r="AA4"/>
      <c r="AB4"/>
    </row>
    <row r="5" spans="1:28" x14ac:dyDescent="0.25">
      <c r="C5" s="34"/>
      <c r="D5" s="34"/>
      <c r="E5" s="34"/>
      <c r="F5" s="34"/>
      <c r="G5" s="34"/>
      <c r="H5" s="34"/>
      <c r="N5">
        <v>2009</v>
      </c>
      <c r="O5">
        <v>2010</v>
      </c>
      <c r="P5" s="51">
        <v>2011</v>
      </c>
      <c r="Q5" s="51">
        <v>2012</v>
      </c>
      <c r="R5" s="51">
        <v>2013</v>
      </c>
      <c r="S5" s="195">
        <v>2014</v>
      </c>
      <c r="T5" t="s">
        <v>496</v>
      </c>
    </row>
    <row r="6" spans="1:28" ht="15.75" thickBot="1" x14ac:dyDescent="0.3">
      <c r="B6" s="652" t="s">
        <v>556</v>
      </c>
      <c r="C6" s="652"/>
      <c r="D6" s="652"/>
      <c r="E6" s="652"/>
      <c r="F6" s="652"/>
      <c r="G6" s="652"/>
      <c r="H6" s="652"/>
      <c r="I6" s="107"/>
      <c r="M6" s="49" t="s">
        <v>40</v>
      </c>
      <c r="N6" s="47">
        <v>64680.55</v>
      </c>
      <c r="O6" s="48">
        <v>69852.23</v>
      </c>
      <c r="P6" s="47">
        <v>74849.3</v>
      </c>
      <c r="Q6" s="48">
        <v>84116.180000000008</v>
      </c>
      <c r="R6" s="48">
        <v>97781.12000000001</v>
      </c>
      <c r="S6" s="170">
        <v>117544.26000000001</v>
      </c>
      <c r="T6">
        <v>142969.15</v>
      </c>
    </row>
    <row r="7" spans="1:28" ht="33" customHeight="1" thickTop="1" thickBot="1" x14ac:dyDescent="0.3">
      <c r="B7" s="7"/>
      <c r="C7" s="84" t="s">
        <v>40</v>
      </c>
      <c r="D7" s="84" t="s">
        <v>41</v>
      </c>
      <c r="E7" s="84" t="s">
        <v>42</v>
      </c>
      <c r="F7" s="84" t="s">
        <v>43</v>
      </c>
      <c r="G7" s="84" t="s">
        <v>44</v>
      </c>
      <c r="H7" s="84" t="s">
        <v>45</v>
      </c>
      <c r="I7" s="104" t="s">
        <v>8</v>
      </c>
      <c r="L7" s="51"/>
      <c r="M7" s="49" t="s">
        <v>41</v>
      </c>
      <c r="N7" s="47">
        <v>121249.84</v>
      </c>
      <c r="O7" s="48">
        <v>127272.89</v>
      </c>
      <c r="P7" s="47">
        <v>145323.21000000002</v>
      </c>
      <c r="Q7" s="48">
        <v>171832.44</v>
      </c>
      <c r="R7" s="48">
        <v>198385.22999999998</v>
      </c>
      <c r="S7" s="170">
        <v>189508.52000000002</v>
      </c>
      <c r="T7">
        <v>187874.3</v>
      </c>
    </row>
    <row r="8" spans="1:28" ht="16.5" thickTop="1" thickBot="1" x14ac:dyDescent="0.3">
      <c r="B8" s="27">
        <v>2009</v>
      </c>
      <c r="C8" s="159"/>
      <c r="D8" s="159"/>
      <c r="E8" s="159"/>
      <c r="F8" s="159"/>
      <c r="G8" s="159"/>
      <c r="H8" s="159"/>
      <c r="I8" s="159"/>
      <c r="M8" s="49" t="s">
        <v>42</v>
      </c>
      <c r="N8" s="47">
        <v>43755.97</v>
      </c>
      <c r="O8" s="48">
        <v>45389.88</v>
      </c>
      <c r="P8" s="47">
        <v>41867.78</v>
      </c>
      <c r="Q8" s="48">
        <v>48556.88</v>
      </c>
      <c r="R8" s="48">
        <v>62663.05</v>
      </c>
      <c r="S8" s="170">
        <v>66914.609999999986</v>
      </c>
      <c r="T8">
        <v>58855.369999999988</v>
      </c>
    </row>
    <row r="9" spans="1:28" ht="16.5" thickTop="1" thickBot="1" x14ac:dyDescent="0.3">
      <c r="B9" s="362" t="s">
        <v>5</v>
      </c>
      <c r="C9" s="159">
        <v>3348.72</v>
      </c>
      <c r="D9" s="159">
        <v>3640.08</v>
      </c>
      <c r="E9" s="159">
        <v>1484.75</v>
      </c>
      <c r="F9" s="159">
        <v>139</v>
      </c>
      <c r="G9" s="159">
        <v>5168.74</v>
      </c>
      <c r="H9" s="159">
        <v>162.36000000000001</v>
      </c>
      <c r="I9" s="159">
        <f>SUM(C9:H9)</f>
        <v>13943.65</v>
      </c>
      <c r="M9" s="49" t="s">
        <v>43</v>
      </c>
      <c r="N9" s="47">
        <v>67341.919999999998</v>
      </c>
      <c r="O9" s="48">
        <v>69937.62</v>
      </c>
      <c r="P9" s="47">
        <v>90186.51</v>
      </c>
      <c r="Q9" s="48">
        <v>91642.58</v>
      </c>
      <c r="R9" s="48">
        <v>87106.03</v>
      </c>
      <c r="S9" s="170">
        <v>82271.570000000007</v>
      </c>
      <c r="T9">
        <v>87383.98000000001</v>
      </c>
    </row>
    <row r="10" spans="1:28" ht="16.5" thickTop="1" thickBot="1" x14ac:dyDescent="0.3">
      <c r="B10" s="362" t="s">
        <v>46</v>
      </c>
      <c r="C10" s="159">
        <v>43616.67</v>
      </c>
      <c r="D10" s="159">
        <v>36779.269999999997</v>
      </c>
      <c r="E10" s="159">
        <v>29404.25</v>
      </c>
      <c r="F10" s="159">
        <v>21628.83</v>
      </c>
      <c r="G10" s="159">
        <v>27945.74</v>
      </c>
      <c r="H10" s="159">
        <v>7030.7</v>
      </c>
      <c r="I10" s="159">
        <f t="shared" ref="I10:I31" si="0">SUM(C10:H10)</f>
        <v>166405.46000000002</v>
      </c>
      <c r="M10" s="49" t="s">
        <v>44</v>
      </c>
      <c r="N10" s="47">
        <v>42143.400000000009</v>
      </c>
      <c r="O10" s="48">
        <v>39249.19</v>
      </c>
      <c r="P10" s="47">
        <v>34583.199999999997</v>
      </c>
      <c r="Q10" s="48">
        <v>41428.370000000003</v>
      </c>
      <c r="R10" s="48">
        <v>49418.279999999992</v>
      </c>
      <c r="S10" s="170">
        <v>44952.78</v>
      </c>
      <c r="T10">
        <v>54987.4</v>
      </c>
    </row>
    <row r="11" spans="1:28" ht="16.5" thickTop="1" thickBot="1" x14ac:dyDescent="0.3">
      <c r="B11" s="362" t="s">
        <v>6</v>
      </c>
      <c r="C11" s="159">
        <v>9194.32</v>
      </c>
      <c r="D11" s="159">
        <v>3327.59</v>
      </c>
      <c r="E11" s="159">
        <v>3533.85</v>
      </c>
      <c r="F11" s="159">
        <v>25716.67</v>
      </c>
      <c r="G11" s="159">
        <v>1698.51</v>
      </c>
      <c r="H11" s="159">
        <v>81.97</v>
      </c>
      <c r="I11" s="159">
        <f t="shared" si="0"/>
        <v>43552.91</v>
      </c>
      <c r="M11" s="49" t="s">
        <v>45</v>
      </c>
      <c r="N11" s="47">
        <v>7295.61</v>
      </c>
      <c r="O11" s="48">
        <v>7720.07</v>
      </c>
      <c r="P11" s="47">
        <v>5505.880000000001</v>
      </c>
      <c r="Q11" s="48">
        <v>6497.9500000000007</v>
      </c>
      <c r="R11" s="48">
        <v>13340.619999999999</v>
      </c>
      <c r="S11" s="282">
        <v>11805.14</v>
      </c>
      <c r="T11">
        <v>11204.36</v>
      </c>
    </row>
    <row r="12" spans="1:28" ht="15.75" thickTop="1" x14ac:dyDescent="0.25">
      <c r="B12" s="362" t="s">
        <v>7</v>
      </c>
      <c r="C12" s="159">
        <v>8520.84</v>
      </c>
      <c r="D12" s="159">
        <v>77502.899999999994</v>
      </c>
      <c r="E12" s="159">
        <v>9333.1200000000008</v>
      </c>
      <c r="F12" s="159">
        <v>19857.419999999998</v>
      </c>
      <c r="G12" s="159">
        <v>7330.41</v>
      </c>
      <c r="H12" s="159">
        <v>20.58</v>
      </c>
      <c r="I12" s="159">
        <f t="shared" si="0"/>
        <v>122565.26999999999</v>
      </c>
      <c r="S12" s="195"/>
    </row>
    <row r="13" spans="1:28" x14ac:dyDescent="0.25">
      <c r="B13" s="27" t="s">
        <v>8</v>
      </c>
      <c r="C13" s="47">
        <f t="shared" ref="C13:H13" si="1">SUM(C9:C12)</f>
        <v>64680.55</v>
      </c>
      <c r="D13" s="47">
        <f t="shared" si="1"/>
        <v>121249.84</v>
      </c>
      <c r="E13" s="47">
        <f t="shared" si="1"/>
        <v>43755.97</v>
      </c>
      <c r="F13" s="47">
        <f t="shared" si="1"/>
        <v>67341.919999999998</v>
      </c>
      <c r="G13" s="47">
        <f t="shared" si="1"/>
        <v>42143.400000000009</v>
      </c>
      <c r="H13" s="47">
        <f t="shared" si="1"/>
        <v>7295.61</v>
      </c>
      <c r="I13" s="47">
        <f t="shared" si="0"/>
        <v>346467.29000000004</v>
      </c>
    </row>
    <row r="14" spans="1:28" x14ac:dyDescent="0.25">
      <c r="B14" s="163">
        <v>2010</v>
      </c>
      <c r="C14" s="169"/>
      <c r="D14" s="169"/>
      <c r="E14" s="169"/>
      <c r="F14" s="169"/>
      <c r="G14" s="169"/>
      <c r="H14" s="169"/>
      <c r="I14" s="169"/>
    </row>
    <row r="15" spans="1:28" x14ac:dyDescent="0.25">
      <c r="B15" s="362" t="s">
        <v>5</v>
      </c>
      <c r="C15" s="154">
        <v>3658.63</v>
      </c>
      <c r="D15" s="154">
        <v>3637.44</v>
      </c>
      <c r="E15" s="154">
        <v>3237.06</v>
      </c>
      <c r="F15" s="154">
        <v>157.99</v>
      </c>
      <c r="G15" s="154">
        <v>5285.34</v>
      </c>
      <c r="H15" s="154">
        <v>182.44</v>
      </c>
      <c r="I15" s="154">
        <f t="shared" si="0"/>
        <v>16158.9</v>
      </c>
    </row>
    <row r="16" spans="1:28" x14ac:dyDescent="0.25">
      <c r="B16" s="362" t="s">
        <v>46</v>
      </c>
      <c r="C16" s="154">
        <v>45415.75</v>
      </c>
      <c r="D16" s="154">
        <v>39670.43</v>
      </c>
      <c r="E16" s="154">
        <v>31132.39</v>
      </c>
      <c r="F16" s="154">
        <v>20184.79</v>
      </c>
      <c r="G16" s="154">
        <v>25109.02</v>
      </c>
      <c r="H16" s="154">
        <v>7304.92</v>
      </c>
      <c r="I16" s="154">
        <f t="shared" si="0"/>
        <v>168817.3</v>
      </c>
    </row>
    <row r="17" spans="2:9" x14ac:dyDescent="0.25">
      <c r="B17" s="362" t="s">
        <v>6</v>
      </c>
      <c r="C17" s="154">
        <v>10716.4</v>
      </c>
      <c r="D17" s="154">
        <v>3469.16</v>
      </c>
      <c r="E17" s="154">
        <v>2959.49</v>
      </c>
      <c r="F17" s="154">
        <v>24773.8</v>
      </c>
      <c r="G17" s="154">
        <v>2520.89</v>
      </c>
      <c r="H17" s="154">
        <v>222.16</v>
      </c>
      <c r="I17" s="154">
        <f t="shared" si="0"/>
        <v>44661.9</v>
      </c>
    </row>
    <row r="18" spans="2:9" x14ac:dyDescent="0.25">
      <c r="B18" s="362" t="s">
        <v>7</v>
      </c>
      <c r="C18" s="154">
        <v>10061.450000000001</v>
      </c>
      <c r="D18" s="154">
        <v>80495.86</v>
      </c>
      <c r="E18" s="154">
        <v>8060.94</v>
      </c>
      <c r="F18" s="154">
        <v>24821.040000000001</v>
      </c>
      <c r="G18" s="154">
        <v>6333.94</v>
      </c>
      <c r="H18" s="154">
        <v>10.55</v>
      </c>
      <c r="I18" s="154">
        <f t="shared" si="0"/>
        <v>129783.78000000001</v>
      </c>
    </row>
    <row r="19" spans="2:9" x14ac:dyDescent="0.25">
      <c r="B19" s="363" t="s">
        <v>8</v>
      </c>
      <c r="C19" s="156">
        <f t="shared" ref="C19:H19" si="2">SUM(C15:C18)</f>
        <v>69852.23</v>
      </c>
      <c r="D19" s="156">
        <f t="shared" si="2"/>
        <v>127272.89</v>
      </c>
      <c r="E19" s="156">
        <f t="shared" si="2"/>
        <v>45389.88</v>
      </c>
      <c r="F19" s="156">
        <f t="shared" si="2"/>
        <v>69937.62</v>
      </c>
      <c r="G19" s="156">
        <f t="shared" si="2"/>
        <v>39249.19</v>
      </c>
      <c r="H19" s="156">
        <f t="shared" si="2"/>
        <v>7720.07</v>
      </c>
      <c r="I19" s="156">
        <f t="shared" ref="I19" si="3">SUM(C19:H19)</f>
        <v>359421.88</v>
      </c>
    </row>
    <row r="20" spans="2:9" x14ac:dyDescent="0.25">
      <c r="B20" s="27">
        <v>2011</v>
      </c>
      <c r="C20" s="159"/>
      <c r="D20" s="159"/>
      <c r="E20" s="159"/>
      <c r="F20" s="159"/>
      <c r="G20" s="159"/>
      <c r="H20" s="159"/>
      <c r="I20" s="159"/>
    </row>
    <row r="21" spans="2:9" x14ac:dyDescent="0.25">
      <c r="B21" s="362" t="s">
        <v>5</v>
      </c>
      <c r="C21" s="159">
        <v>2540.38</v>
      </c>
      <c r="D21" s="159">
        <v>4699.97</v>
      </c>
      <c r="E21" s="159">
        <v>1538.34</v>
      </c>
      <c r="F21" s="159">
        <v>5054.47</v>
      </c>
      <c r="G21" s="159">
        <v>5373.82</v>
      </c>
      <c r="H21" s="159">
        <v>256.02</v>
      </c>
      <c r="I21" s="159">
        <f t="shared" si="0"/>
        <v>19463</v>
      </c>
    </row>
    <row r="22" spans="2:9" x14ac:dyDescent="0.25">
      <c r="B22" s="362" t="s">
        <v>46</v>
      </c>
      <c r="C22" s="159">
        <v>47972.98</v>
      </c>
      <c r="D22" s="159">
        <v>34227.550000000003</v>
      </c>
      <c r="E22" s="159">
        <v>32594.09</v>
      </c>
      <c r="F22" s="159">
        <v>16957.25</v>
      </c>
      <c r="G22" s="159">
        <v>22012.91</v>
      </c>
      <c r="H22" s="159">
        <v>4679.5200000000004</v>
      </c>
      <c r="I22" s="159">
        <f t="shared" si="0"/>
        <v>158444.29999999999</v>
      </c>
    </row>
    <row r="23" spans="2:9" x14ac:dyDescent="0.25">
      <c r="B23" s="362" t="s">
        <v>6</v>
      </c>
      <c r="C23" s="159">
        <v>9879.32</v>
      </c>
      <c r="D23" s="159">
        <v>2678.72</v>
      </c>
      <c r="E23" s="159">
        <v>2801.43</v>
      </c>
      <c r="F23" s="159">
        <v>26289.37</v>
      </c>
      <c r="G23" s="159">
        <v>6030.16</v>
      </c>
      <c r="H23" s="159">
        <v>31.59</v>
      </c>
      <c r="I23" s="159">
        <f t="shared" si="0"/>
        <v>47710.59</v>
      </c>
    </row>
    <row r="24" spans="2:9" x14ac:dyDescent="0.25">
      <c r="B24" s="362" t="s">
        <v>7</v>
      </c>
      <c r="C24" s="159">
        <v>14456.62</v>
      </c>
      <c r="D24" s="159">
        <v>103716.97</v>
      </c>
      <c r="E24" s="159">
        <v>4933.92</v>
      </c>
      <c r="F24" s="159">
        <v>41885.42</v>
      </c>
      <c r="G24" s="159">
        <v>1166.31</v>
      </c>
      <c r="H24" s="159">
        <v>538.75</v>
      </c>
      <c r="I24" s="159">
        <f t="shared" si="0"/>
        <v>166697.99</v>
      </c>
    </row>
    <row r="25" spans="2:9" x14ac:dyDescent="0.25">
      <c r="B25" s="27" t="s">
        <v>8</v>
      </c>
      <c r="C25" s="47">
        <f>SUM(C21:C24)</f>
        <v>74849.3</v>
      </c>
      <c r="D25" s="47">
        <f t="shared" ref="D25:H25" si="4">SUM(D21:D24)</f>
        <v>145323.21000000002</v>
      </c>
      <c r="E25" s="47">
        <f t="shared" si="4"/>
        <v>41867.78</v>
      </c>
      <c r="F25" s="47">
        <f t="shared" si="4"/>
        <v>90186.51</v>
      </c>
      <c r="G25" s="47">
        <f t="shared" si="4"/>
        <v>34583.199999999997</v>
      </c>
      <c r="H25" s="47">
        <f t="shared" si="4"/>
        <v>5505.880000000001</v>
      </c>
      <c r="I25" s="47">
        <f t="shared" si="0"/>
        <v>392315.88</v>
      </c>
    </row>
    <row r="26" spans="2:9" x14ac:dyDescent="0.25">
      <c r="B26" s="163">
        <v>2012</v>
      </c>
      <c r="C26" s="169"/>
      <c r="D26" s="169"/>
      <c r="E26" s="169"/>
      <c r="F26" s="169"/>
      <c r="G26" s="169"/>
      <c r="H26" s="169"/>
      <c r="I26" s="169"/>
    </row>
    <row r="27" spans="2:9" x14ac:dyDescent="0.25">
      <c r="B27" s="362" t="s">
        <v>5</v>
      </c>
      <c r="C27" s="154">
        <v>4191.49</v>
      </c>
      <c r="D27" s="154">
        <v>4590.18</v>
      </c>
      <c r="E27" s="154">
        <v>1761.77</v>
      </c>
      <c r="F27" s="154">
        <v>4960.9399999999996</v>
      </c>
      <c r="G27" s="154">
        <v>5820.79</v>
      </c>
      <c r="H27" s="154">
        <v>263.88</v>
      </c>
      <c r="I27" s="154">
        <f t="shared" si="0"/>
        <v>21589.050000000003</v>
      </c>
    </row>
    <row r="28" spans="2:9" x14ac:dyDescent="0.25">
      <c r="B28" s="362" t="s">
        <v>46</v>
      </c>
      <c r="C28" s="154">
        <v>54540.07</v>
      </c>
      <c r="D28" s="154">
        <v>44738.879999999997</v>
      </c>
      <c r="E28" s="154">
        <v>36191.08</v>
      </c>
      <c r="F28" s="154">
        <v>18323.27</v>
      </c>
      <c r="G28" s="154">
        <v>22048.240000000002</v>
      </c>
      <c r="H28" s="154">
        <v>5624.38</v>
      </c>
      <c r="I28" s="154">
        <f t="shared" si="0"/>
        <v>181465.91999999998</v>
      </c>
    </row>
    <row r="29" spans="2:9" x14ac:dyDescent="0.25">
      <c r="B29" s="362" t="s">
        <v>6</v>
      </c>
      <c r="C29" s="154">
        <v>13053.6</v>
      </c>
      <c r="D29" s="154">
        <v>4515.09</v>
      </c>
      <c r="E29" s="154">
        <v>2919.4</v>
      </c>
      <c r="F29" s="154">
        <v>25459.200000000001</v>
      </c>
      <c r="G29" s="154">
        <v>12673.66</v>
      </c>
      <c r="H29" s="154">
        <v>59.47</v>
      </c>
      <c r="I29" s="154">
        <f t="shared" si="0"/>
        <v>58680.420000000013</v>
      </c>
    </row>
    <row r="30" spans="2:9" x14ac:dyDescent="0.25">
      <c r="B30" s="362" t="s">
        <v>7</v>
      </c>
      <c r="C30" s="154">
        <v>12331.02</v>
      </c>
      <c r="D30" s="154">
        <v>117988.29</v>
      </c>
      <c r="E30" s="154">
        <v>7684.63</v>
      </c>
      <c r="F30" s="154">
        <v>42899.17</v>
      </c>
      <c r="G30" s="154">
        <v>885.68</v>
      </c>
      <c r="H30" s="154">
        <v>550.22</v>
      </c>
      <c r="I30" s="154">
        <f t="shared" si="0"/>
        <v>182339.00999999998</v>
      </c>
    </row>
    <row r="31" spans="2:9" x14ac:dyDescent="0.25">
      <c r="B31" s="363" t="s">
        <v>8</v>
      </c>
      <c r="C31" s="156">
        <f>SUM(C27:C30)</f>
        <v>84116.180000000008</v>
      </c>
      <c r="D31" s="156">
        <f t="shared" ref="D31:G31" si="5">SUM(D27:D30)</f>
        <v>171832.44</v>
      </c>
      <c r="E31" s="156">
        <f t="shared" si="5"/>
        <v>48556.88</v>
      </c>
      <c r="F31" s="156">
        <f t="shared" si="5"/>
        <v>91642.58</v>
      </c>
      <c r="G31" s="156">
        <f t="shared" si="5"/>
        <v>41428.370000000003</v>
      </c>
      <c r="H31" s="156">
        <f>SUM(H27:H30)</f>
        <v>6497.9500000000007</v>
      </c>
      <c r="I31" s="156">
        <f t="shared" si="0"/>
        <v>444074.4</v>
      </c>
    </row>
    <row r="32" spans="2:9" x14ac:dyDescent="0.25">
      <c r="B32" s="163">
        <v>2013</v>
      </c>
      <c r="C32" s="169"/>
      <c r="D32" s="169"/>
      <c r="E32" s="169"/>
      <c r="F32" s="169"/>
      <c r="G32" s="169"/>
      <c r="H32" s="169"/>
      <c r="I32" s="169"/>
    </row>
    <row r="33" spans="2:20" x14ac:dyDescent="0.25">
      <c r="B33" s="362" t="s">
        <v>5</v>
      </c>
      <c r="C33" s="154">
        <v>2860.41</v>
      </c>
      <c r="D33" s="154">
        <v>8509.6</v>
      </c>
      <c r="E33" s="154">
        <v>1715.79</v>
      </c>
      <c r="F33" s="154">
        <v>23981.23</v>
      </c>
      <c r="G33" s="154">
        <v>11849.85</v>
      </c>
      <c r="H33" s="154">
        <v>241.06</v>
      </c>
      <c r="I33" s="154">
        <f>SUM(C33:H33)</f>
        <v>49157.939999999995</v>
      </c>
    </row>
    <row r="34" spans="2:20" x14ac:dyDescent="0.25">
      <c r="B34" s="362" t="s">
        <v>46</v>
      </c>
      <c r="C34" s="154">
        <v>68552.639999999999</v>
      </c>
      <c r="D34" s="154">
        <v>62872.04</v>
      </c>
      <c r="E34" s="154">
        <v>39556.43</v>
      </c>
      <c r="F34" s="154">
        <v>14296.17</v>
      </c>
      <c r="G34" s="154">
        <v>33941.629999999997</v>
      </c>
      <c r="H34" s="154">
        <v>10974.69</v>
      </c>
      <c r="I34" s="154">
        <f t="shared" ref="I34:I36" si="6">SUM(C34:H34)</f>
        <v>230193.6</v>
      </c>
    </row>
    <row r="35" spans="2:20" x14ac:dyDescent="0.25">
      <c r="B35" s="362" t="s">
        <v>6</v>
      </c>
      <c r="C35" s="154">
        <v>15317.72</v>
      </c>
      <c r="D35" s="154">
        <v>3717.64</v>
      </c>
      <c r="E35" s="154">
        <v>1869.76</v>
      </c>
      <c r="F35" s="154">
        <v>1014.49</v>
      </c>
      <c r="G35" s="154">
        <v>2537.4499999999998</v>
      </c>
      <c r="H35" s="154">
        <v>0</v>
      </c>
      <c r="I35" s="154">
        <f t="shared" si="6"/>
        <v>24457.06</v>
      </c>
      <c r="M35" s="28" t="s">
        <v>496</v>
      </c>
      <c r="N35" s="46"/>
      <c r="O35" s="46"/>
      <c r="P35" s="46"/>
      <c r="Q35" s="46"/>
      <c r="R35" s="46"/>
      <c r="S35" s="46"/>
      <c r="T35" s="105"/>
    </row>
    <row r="36" spans="2:20" x14ac:dyDescent="0.25">
      <c r="B36" s="362" t="s">
        <v>7</v>
      </c>
      <c r="C36" s="154">
        <v>11050.35</v>
      </c>
      <c r="D36" s="154">
        <v>123285.95</v>
      </c>
      <c r="E36" s="154">
        <v>19521.07</v>
      </c>
      <c r="F36" s="154">
        <v>47814.14</v>
      </c>
      <c r="G36" s="154">
        <v>1089.3499999999999</v>
      </c>
      <c r="H36" s="154">
        <v>2124.87</v>
      </c>
      <c r="I36" s="154">
        <f t="shared" si="6"/>
        <v>204885.73</v>
      </c>
      <c r="M36" s="32" t="s">
        <v>5</v>
      </c>
      <c r="N36" s="289">
        <f>C45/$I45</f>
        <v>0.16803296222726866</v>
      </c>
      <c r="O36" s="289">
        <f t="shared" ref="O36:S36" si="7">D45/$I45</f>
        <v>0.11674887904190354</v>
      </c>
      <c r="P36" s="289">
        <f t="shared" si="7"/>
        <v>2.6475159779338543E-2</v>
      </c>
      <c r="Q36" s="289">
        <f t="shared" si="7"/>
        <v>0.43963475997534157</v>
      </c>
      <c r="R36" s="289">
        <f t="shared" si="7"/>
        <v>0.24422544561706702</v>
      </c>
      <c r="S36" s="289">
        <f t="shared" si="7"/>
        <v>4.8827933590806826E-3</v>
      </c>
      <c r="T36" s="289">
        <f>I45/$I45</f>
        <v>1</v>
      </c>
    </row>
    <row r="37" spans="2:20" x14ac:dyDescent="0.25">
      <c r="B37" s="363" t="s">
        <v>8</v>
      </c>
      <c r="C37" s="156">
        <f>SUM(C33:C36)</f>
        <v>97781.12000000001</v>
      </c>
      <c r="D37" s="156">
        <f>SUM(D33:D36)</f>
        <v>198385.22999999998</v>
      </c>
      <c r="E37" s="156">
        <f t="shared" ref="E37:H37" si="8">SUM(E33:E36)</f>
        <v>62663.05</v>
      </c>
      <c r="F37" s="156">
        <f t="shared" si="8"/>
        <v>87106.03</v>
      </c>
      <c r="G37" s="156">
        <f t="shared" si="8"/>
        <v>49418.279999999992</v>
      </c>
      <c r="H37" s="156">
        <f t="shared" si="8"/>
        <v>13340.619999999999</v>
      </c>
      <c r="I37" s="156">
        <f>SUM(I33:I36)</f>
        <v>508694.32999999996</v>
      </c>
      <c r="J37" s="139"/>
      <c r="M37" s="32" t="s">
        <v>46</v>
      </c>
      <c r="N37" s="289">
        <f t="shared" ref="N37:N40" si="9">C46/$I46</f>
        <v>0.30896130862325444</v>
      </c>
      <c r="O37" s="289">
        <f t="shared" ref="O37:O40" si="10">D46/$I46</f>
        <v>0.24778742418617966</v>
      </c>
      <c r="P37" s="289">
        <f t="shared" ref="P37:P40" si="11">E46/$I46</f>
        <v>0.16980706124387973</v>
      </c>
      <c r="Q37" s="289">
        <f t="shared" ref="Q37:Q40" si="12">F46/$I46</f>
        <v>6.1639878792752852E-2</v>
      </c>
      <c r="R37" s="289">
        <f t="shared" ref="R37:R40" si="13">G46/$I46</f>
        <v>0.16702600863847988</v>
      </c>
      <c r="S37" s="289">
        <f t="shared" ref="S37:T40" si="14">H46/$I46</f>
        <v>4.4778318515453518E-2</v>
      </c>
      <c r="T37" s="289">
        <f t="shared" si="14"/>
        <v>1</v>
      </c>
    </row>
    <row r="38" spans="2:20" x14ac:dyDescent="0.25">
      <c r="B38" s="163">
        <v>2014</v>
      </c>
      <c r="C38" s="169"/>
      <c r="D38" s="169"/>
      <c r="E38" s="169"/>
      <c r="F38" s="169"/>
      <c r="G38" s="169"/>
      <c r="H38" s="169"/>
      <c r="I38" s="169"/>
      <c r="M38" s="32" t="s">
        <v>6</v>
      </c>
      <c r="N38" s="289">
        <f t="shared" si="9"/>
        <v>0.65295649256092991</v>
      </c>
      <c r="O38" s="289">
        <f t="shared" si="10"/>
        <v>0.18483975883118803</v>
      </c>
      <c r="P38" s="289">
        <f t="shared" si="11"/>
        <v>6.2317288911321225E-2</v>
      </c>
      <c r="Q38" s="289">
        <f t="shared" si="12"/>
        <v>3.7808153754568426E-2</v>
      </c>
      <c r="R38" s="289">
        <f t="shared" si="13"/>
        <v>5.937238992513677E-2</v>
      </c>
      <c r="S38" s="289">
        <f t="shared" si="14"/>
        <v>2.7059160168556918E-3</v>
      </c>
      <c r="T38" s="289">
        <f t="shared" ref="T38:T40" si="15">I47/$I47</f>
        <v>1</v>
      </c>
    </row>
    <row r="39" spans="2:20" x14ac:dyDescent="0.25">
      <c r="B39" s="362" t="s">
        <v>5</v>
      </c>
      <c r="C39" s="154">
        <v>7595.82</v>
      </c>
      <c r="D39" s="154">
        <v>7544.07</v>
      </c>
      <c r="E39" s="154">
        <v>940.99</v>
      </c>
      <c r="F39" s="154">
        <v>22685.32</v>
      </c>
      <c r="G39" s="154">
        <v>7981.34</v>
      </c>
      <c r="H39" s="154">
        <v>623.25</v>
      </c>
      <c r="I39" s="154">
        <f>SUM(C39:H39)</f>
        <v>47370.789999999994</v>
      </c>
      <c r="M39" s="32" t="s">
        <v>7</v>
      </c>
      <c r="N39" s="289">
        <f t="shared" si="9"/>
        <v>0.1334315021084739</v>
      </c>
      <c r="O39" s="289">
        <f t="shared" si="10"/>
        <v>0.5493523409120914</v>
      </c>
      <c r="P39" s="289">
        <f t="shared" si="11"/>
        <v>6.973812653799627E-2</v>
      </c>
      <c r="Q39" s="289">
        <f t="shared" si="12"/>
        <v>0.2403307043815974</v>
      </c>
      <c r="R39" s="289">
        <f t="shared" si="13"/>
        <v>5.47121995866795E-3</v>
      </c>
      <c r="S39" s="289">
        <f t="shared" si="14"/>
        <v>1.6761061011730581E-3</v>
      </c>
      <c r="T39" s="289">
        <f t="shared" si="15"/>
        <v>1</v>
      </c>
    </row>
    <row r="40" spans="2:20" x14ac:dyDescent="0.25">
      <c r="B40" s="362" t="s">
        <v>46</v>
      </c>
      <c r="C40" s="154">
        <v>69651.88</v>
      </c>
      <c r="D40" s="154">
        <v>56197.74</v>
      </c>
      <c r="E40" s="154">
        <v>43379.07</v>
      </c>
      <c r="F40" s="154">
        <v>12925.64</v>
      </c>
      <c r="G40" s="154">
        <v>33935.93</v>
      </c>
      <c r="H40" s="154">
        <v>10535.59</v>
      </c>
      <c r="I40" s="154">
        <f t="shared" ref="I40:I42" si="16">SUM(C40:H40)</f>
        <v>226625.85</v>
      </c>
      <c r="M40" s="33" t="s">
        <v>8</v>
      </c>
      <c r="N40" s="289">
        <f t="shared" si="9"/>
        <v>0.26316187159582805</v>
      </c>
      <c r="O40" s="289">
        <f t="shared" si="10"/>
        <v>0.34581832802920126</v>
      </c>
      <c r="P40" s="289">
        <f t="shared" si="11"/>
        <v>0.10833448560521586</v>
      </c>
      <c r="Q40" s="289">
        <f t="shared" si="12"/>
        <v>0.16084681012856555</v>
      </c>
      <c r="R40" s="289">
        <f t="shared" si="13"/>
        <v>0.10121475226080896</v>
      </c>
      <c r="S40" s="289">
        <f t="shared" si="14"/>
        <v>2.0623752380380188E-2</v>
      </c>
      <c r="T40" s="289">
        <f t="shared" si="15"/>
        <v>1</v>
      </c>
    </row>
    <row r="41" spans="2:20" x14ac:dyDescent="0.25">
      <c r="B41" s="362" t="s">
        <v>6</v>
      </c>
      <c r="C41" s="154">
        <v>27211.89</v>
      </c>
      <c r="D41" s="154">
        <v>8761.44</v>
      </c>
      <c r="E41" s="154">
        <v>3484.52</v>
      </c>
      <c r="F41" s="154">
        <v>3150.65</v>
      </c>
      <c r="G41" s="154">
        <v>2080.88</v>
      </c>
      <c r="H41" s="154">
        <v>158.66</v>
      </c>
      <c r="I41" s="154">
        <f t="shared" si="16"/>
        <v>44848.04</v>
      </c>
    </row>
    <row r="42" spans="2:20" x14ac:dyDescent="0.25">
      <c r="B42" s="362" t="s">
        <v>7</v>
      </c>
      <c r="C42" s="154">
        <v>13084.67</v>
      </c>
      <c r="D42" s="154">
        <v>117005.27</v>
      </c>
      <c r="E42" s="154">
        <v>19110.03</v>
      </c>
      <c r="F42" s="154">
        <v>43509.96</v>
      </c>
      <c r="G42" s="154">
        <v>954.63</v>
      </c>
      <c r="H42" s="154">
        <v>487.64</v>
      </c>
      <c r="I42" s="154">
        <f t="shared" si="16"/>
        <v>194152.2</v>
      </c>
    </row>
    <row r="43" spans="2:20" x14ac:dyDescent="0.25">
      <c r="B43" s="363" t="s">
        <v>8</v>
      </c>
      <c r="C43" s="156">
        <f>SUM(C39:C42)</f>
        <v>117544.26000000001</v>
      </c>
      <c r="D43" s="156">
        <f>SUM(D39:D42)</f>
        <v>189508.52000000002</v>
      </c>
      <c r="E43" s="156">
        <f t="shared" ref="E43:H43" si="17">SUM(E39:E42)</f>
        <v>66914.609999999986</v>
      </c>
      <c r="F43" s="156">
        <f t="shared" si="17"/>
        <v>82271.570000000007</v>
      </c>
      <c r="G43" s="156">
        <f t="shared" si="17"/>
        <v>44952.78</v>
      </c>
      <c r="H43" s="156">
        <f t="shared" si="17"/>
        <v>11805.14</v>
      </c>
      <c r="I43" s="156">
        <f>SUM(I39:I42)</f>
        <v>512996.88</v>
      </c>
    </row>
    <row r="44" spans="2:20" s="195" customFormat="1" x14ac:dyDescent="0.25">
      <c r="B44" s="163" t="s">
        <v>496</v>
      </c>
      <c r="C44" s="169"/>
      <c r="D44" s="169"/>
      <c r="E44" s="169"/>
      <c r="F44" s="169"/>
      <c r="G44" s="169"/>
      <c r="H44" s="169"/>
      <c r="I44" s="169"/>
    </row>
    <row r="45" spans="2:20" s="195" customFormat="1" x14ac:dyDescent="0.25">
      <c r="B45" s="441" t="s">
        <v>5</v>
      </c>
      <c r="C45" s="154">
        <v>7972.87</v>
      </c>
      <c r="D45" s="154">
        <v>5539.53</v>
      </c>
      <c r="E45" s="154">
        <v>1256.2</v>
      </c>
      <c r="F45" s="154">
        <v>20859.900000000001</v>
      </c>
      <c r="G45" s="154">
        <v>11588.07</v>
      </c>
      <c r="H45" s="154">
        <v>231.68</v>
      </c>
      <c r="I45" s="154">
        <f>SUM(C45:H45)</f>
        <v>47448.25</v>
      </c>
    </row>
    <row r="46" spans="2:20" s="195" customFormat="1" x14ac:dyDescent="0.25">
      <c r="B46" s="441" t="s">
        <v>46</v>
      </c>
      <c r="C46" s="154">
        <v>72301.8</v>
      </c>
      <c r="D46" s="154">
        <v>57986.15</v>
      </c>
      <c r="E46" s="154">
        <v>39737.519999999997</v>
      </c>
      <c r="F46" s="154">
        <v>14424.7</v>
      </c>
      <c r="G46" s="154">
        <v>39086.71</v>
      </c>
      <c r="H46" s="154">
        <v>10478.83</v>
      </c>
      <c r="I46" s="154">
        <f t="shared" ref="I46:I48" si="18">SUM(C46:H46)</f>
        <v>234015.71</v>
      </c>
    </row>
    <row r="47" spans="2:20" s="195" customFormat="1" x14ac:dyDescent="0.25">
      <c r="B47" s="441" t="s">
        <v>6</v>
      </c>
      <c r="C47" s="154">
        <v>34890.58</v>
      </c>
      <c r="D47" s="154">
        <v>9876.8700000000008</v>
      </c>
      <c r="E47" s="154">
        <v>3329.91</v>
      </c>
      <c r="F47" s="154">
        <v>2020.27</v>
      </c>
      <c r="G47" s="154">
        <v>3172.55</v>
      </c>
      <c r="H47" s="154">
        <v>144.59</v>
      </c>
      <c r="I47" s="154">
        <f t="shared" si="18"/>
        <v>53434.77</v>
      </c>
    </row>
    <row r="48" spans="2:20" s="195" customFormat="1" x14ac:dyDescent="0.25">
      <c r="B48" s="441" t="s">
        <v>7</v>
      </c>
      <c r="C48" s="154">
        <v>27803.9</v>
      </c>
      <c r="D48" s="154">
        <v>114471.75</v>
      </c>
      <c r="E48" s="154">
        <v>14531.74</v>
      </c>
      <c r="F48" s="154">
        <v>50079.11</v>
      </c>
      <c r="G48" s="154">
        <v>1140.07</v>
      </c>
      <c r="H48" s="154">
        <v>349.26</v>
      </c>
      <c r="I48" s="154">
        <f t="shared" si="18"/>
        <v>208375.83000000002</v>
      </c>
    </row>
    <row r="49" spans="2:9" s="195" customFormat="1" x14ac:dyDescent="0.25">
      <c r="B49" s="442" t="s">
        <v>8</v>
      </c>
      <c r="C49" s="156">
        <f>SUM(C45:C48)</f>
        <v>142969.15</v>
      </c>
      <c r="D49" s="156">
        <f>SUM(D45:D48)</f>
        <v>187874.3</v>
      </c>
      <c r="E49" s="156">
        <f t="shared" ref="E49:H49" si="19">SUM(E45:E48)</f>
        <v>58855.369999999988</v>
      </c>
      <c r="F49" s="156">
        <f t="shared" si="19"/>
        <v>87383.98000000001</v>
      </c>
      <c r="G49" s="156">
        <f t="shared" si="19"/>
        <v>54987.4</v>
      </c>
      <c r="H49" s="156">
        <f t="shared" si="19"/>
        <v>11204.36</v>
      </c>
      <c r="I49" s="156">
        <f>SUM(I45:I48)</f>
        <v>543274.56000000006</v>
      </c>
    </row>
    <row r="50" spans="2:9" x14ac:dyDescent="0.25">
      <c r="B50" s="83" t="s">
        <v>239</v>
      </c>
    </row>
    <row r="51" spans="2:9" x14ac:dyDescent="0.25">
      <c r="B51" s="705" t="s">
        <v>494</v>
      </c>
      <c r="C51" s="705"/>
      <c r="D51" s="705"/>
      <c r="E51" s="705"/>
      <c r="F51" s="705"/>
      <c r="G51" s="705"/>
      <c r="H51" s="705"/>
      <c r="I51" s="705"/>
    </row>
    <row r="52" spans="2:9" x14ac:dyDescent="0.25">
      <c r="B52" s="705"/>
      <c r="C52" s="705"/>
      <c r="D52" s="705"/>
      <c r="E52" s="705"/>
      <c r="F52" s="705"/>
      <c r="G52" s="705"/>
      <c r="H52" s="705"/>
      <c r="I52" s="705"/>
    </row>
    <row r="54" spans="2:9" x14ac:dyDescent="0.25">
      <c r="B54" s="195"/>
      <c r="C54" s="195"/>
      <c r="D54" s="195"/>
      <c r="E54" s="195"/>
      <c r="F54" s="195"/>
      <c r="G54" s="195"/>
      <c r="H54" s="195"/>
    </row>
    <row r="55" spans="2:9" x14ac:dyDescent="0.25">
      <c r="B55" s="195"/>
      <c r="C55" s="195"/>
      <c r="D55" s="195"/>
      <c r="E55" s="195"/>
      <c r="F55" s="195"/>
      <c r="G55" s="195"/>
      <c r="H55" s="195"/>
    </row>
    <row r="56" spans="2:9" x14ac:dyDescent="0.25">
      <c r="B56" s="195"/>
      <c r="C56" s="195"/>
      <c r="D56" s="195"/>
      <c r="E56" s="195"/>
      <c r="F56" s="195"/>
      <c r="G56" s="195"/>
      <c r="H56" s="195"/>
    </row>
    <row r="57" spans="2:9" x14ac:dyDescent="0.25">
      <c r="B57" s="195"/>
      <c r="C57" s="195"/>
      <c r="D57" s="195"/>
      <c r="E57" s="195"/>
      <c r="F57" s="195"/>
      <c r="G57" s="195"/>
      <c r="H57" s="195"/>
    </row>
    <row r="58" spans="2:9" x14ac:dyDescent="0.25">
      <c r="B58" s="195"/>
      <c r="C58" s="195"/>
      <c r="D58" s="195"/>
      <c r="E58" s="195"/>
      <c r="F58" s="195"/>
      <c r="G58" s="195"/>
      <c r="H58" s="195"/>
    </row>
    <row r="59" spans="2:9" x14ac:dyDescent="0.25">
      <c r="B59" s="195"/>
      <c r="C59" s="195"/>
      <c r="D59" s="195"/>
      <c r="E59" s="195"/>
      <c r="F59" s="195"/>
      <c r="G59" s="195"/>
      <c r="H59" s="195"/>
    </row>
    <row r="60" spans="2:9" x14ac:dyDescent="0.25">
      <c r="B60" s="195"/>
      <c r="C60" s="195"/>
      <c r="D60" s="195"/>
      <c r="E60" s="195"/>
      <c r="F60" s="195"/>
      <c r="G60" s="195"/>
      <c r="H60" s="195"/>
    </row>
    <row r="61" spans="2:9" x14ac:dyDescent="0.25">
      <c r="B61" s="195"/>
      <c r="C61" s="195"/>
      <c r="D61" s="195"/>
      <c r="E61" s="195"/>
      <c r="F61" s="195"/>
      <c r="G61" s="195"/>
      <c r="H61" s="195"/>
    </row>
    <row r="62" spans="2:9" x14ac:dyDescent="0.25">
      <c r="B62" s="195"/>
      <c r="C62" s="195"/>
      <c r="D62" s="195"/>
      <c r="E62" s="195"/>
      <c r="F62" s="195"/>
      <c r="G62" s="195"/>
      <c r="H62" s="195"/>
    </row>
    <row r="63" spans="2:9" s="195" customFormat="1" x14ac:dyDescent="0.25"/>
    <row r="64" spans="2:9" x14ac:dyDescent="0.25">
      <c r="B64" s="195"/>
      <c r="C64" s="195"/>
      <c r="D64" s="195"/>
      <c r="E64" s="195"/>
      <c r="F64" s="195"/>
      <c r="G64" s="195"/>
      <c r="H64" s="195"/>
    </row>
    <row r="65" spans="2:8" x14ac:dyDescent="0.25">
      <c r="B65" s="195"/>
      <c r="C65" s="195"/>
      <c r="D65" s="195"/>
      <c r="E65" s="195"/>
      <c r="F65" s="195"/>
      <c r="G65" s="195"/>
      <c r="H65" s="195"/>
    </row>
    <row r="66" spans="2:8" x14ac:dyDescent="0.25">
      <c r="B66" s="195"/>
      <c r="C66" s="195"/>
      <c r="D66" s="195"/>
      <c r="E66" s="195"/>
      <c r="F66" s="195"/>
      <c r="G66" s="195"/>
      <c r="H66" s="195"/>
    </row>
    <row r="67" spans="2:8" x14ac:dyDescent="0.25">
      <c r="B67" s="195"/>
      <c r="C67" s="195"/>
      <c r="D67" s="195"/>
      <c r="E67" s="195"/>
      <c r="F67" s="195"/>
      <c r="G67" s="195"/>
      <c r="H67" s="195"/>
    </row>
    <row r="68" spans="2:8" x14ac:dyDescent="0.25">
      <c r="B68" s="195"/>
      <c r="C68" s="195"/>
      <c r="D68" s="195"/>
      <c r="E68" s="195"/>
      <c r="F68" s="195"/>
      <c r="G68" s="195"/>
      <c r="H68" s="195"/>
    </row>
    <row r="69" spans="2:8" x14ac:dyDescent="0.25">
      <c r="B69" s="195"/>
      <c r="C69" s="195"/>
      <c r="D69" s="195"/>
      <c r="E69" s="195"/>
      <c r="F69" s="195"/>
      <c r="G69" s="195"/>
      <c r="H69" s="195"/>
    </row>
    <row r="70" spans="2:8" x14ac:dyDescent="0.25">
      <c r="B70" s="195"/>
      <c r="C70" s="195"/>
      <c r="D70" s="195"/>
      <c r="E70" s="195"/>
      <c r="F70" s="195"/>
      <c r="G70" s="195"/>
      <c r="H70" s="195"/>
    </row>
    <row r="71" spans="2:8" x14ac:dyDescent="0.25">
      <c r="B71" s="195"/>
      <c r="C71" s="195"/>
      <c r="D71" s="195"/>
      <c r="E71" s="195"/>
      <c r="F71" s="195"/>
      <c r="G71" s="195"/>
      <c r="H71" s="195"/>
    </row>
    <row r="72" spans="2:8" x14ac:dyDescent="0.25">
      <c r="B72" s="195"/>
      <c r="C72" s="195"/>
      <c r="D72" s="195"/>
      <c r="E72" s="195"/>
      <c r="F72" s="195"/>
      <c r="G72" s="195"/>
      <c r="H72" s="195"/>
    </row>
    <row r="73" spans="2:8" x14ac:dyDescent="0.25">
      <c r="B73" s="195"/>
      <c r="C73" s="195"/>
      <c r="D73" s="195"/>
      <c r="E73" s="195"/>
      <c r="F73" s="195"/>
      <c r="G73" s="195"/>
      <c r="H73" s="195"/>
    </row>
    <row r="74" spans="2:8" x14ac:dyDescent="0.25">
      <c r="B74" s="195"/>
      <c r="C74" s="195"/>
      <c r="D74" s="195"/>
      <c r="E74" s="195"/>
      <c r="F74" s="195"/>
      <c r="G74" s="195"/>
      <c r="H74" s="195"/>
    </row>
    <row r="75" spans="2:8" x14ac:dyDescent="0.25">
      <c r="B75" s="195"/>
      <c r="C75" s="195"/>
      <c r="D75" s="195"/>
      <c r="E75" s="195"/>
      <c r="F75" s="195"/>
      <c r="G75" s="195"/>
      <c r="H75" s="195"/>
    </row>
    <row r="76" spans="2:8" x14ac:dyDescent="0.25">
      <c r="B76" s="195"/>
      <c r="C76" s="195"/>
      <c r="D76" s="195"/>
      <c r="E76" s="195"/>
      <c r="F76" s="195"/>
      <c r="G76" s="195"/>
      <c r="H76" s="195"/>
    </row>
    <row r="77" spans="2:8" x14ac:dyDescent="0.25">
      <c r="B77" s="195"/>
      <c r="C77" s="195"/>
      <c r="D77" s="195"/>
      <c r="E77" s="195"/>
      <c r="F77" s="195"/>
      <c r="G77" s="195"/>
      <c r="H77" s="195"/>
    </row>
    <row r="78" spans="2:8" x14ac:dyDescent="0.25">
      <c r="B78" s="195"/>
      <c r="C78" s="195"/>
      <c r="D78" s="195"/>
      <c r="E78" s="195"/>
      <c r="F78" s="195"/>
      <c r="G78" s="195"/>
      <c r="H78" s="195"/>
    </row>
    <row r="79" spans="2:8" x14ac:dyDescent="0.25">
      <c r="B79" s="195"/>
      <c r="C79" s="195"/>
      <c r="D79" s="195"/>
      <c r="E79" s="195"/>
      <c r="F79" s="195"/>
      <c r="G79" s="195"/>
      <c r="H79" s="195"/>
    </row>
    <row r="80" spans="2:8" x14ac:dyDescent="0.25">
      <c r="B80" s="195"/>
      <c r="C80" s="195"/>
      <c r="D80" s="195"/>
      <c r="E80" s="195"/>
      <c r="F80" s="195"/>
      <c r="G80" s="195"/>
      <c r="H80" s="195"/>
    </row>
    <row r="81" spans="2:8" x14ac:dyDescent="0.25">
      <c r="B81" s="195"/>
      <c r="C81" s="195"/>
      <c r="D81" s="195"/>
      <c r="E81" s="195"/>
      <c r="F81" s="195"/>
      <c r="G81" s="195"/>
      <c r="H81" s="195"/>
    </row>
    <row r="82" spans="2:8" x14ac:dyDescent="0.25">
      <c r="B82" s="195"/>
      <c r="C82" s="195"/>
      <c r="D82" s="195"/>
      <c r="E82" s="195"/>
      <c r="F82" s="195"/>
      <c r="G82" s="195"/>
      <c r="H82" s="195"/>
    </row>
    <row r="83" spans="2:8" x14ac:dyDescent="0.25">
      <c r="B83" s="195"/>
      <c r="C83" s="195"/>
      <c r="D83" s="195"/>
      <c r="E83" s="195"/>
      <c r="F83" s="195"/>
      <c r="G83" s="195"/>
      <c r="H83" s="195"/>
    </row>
    <row r="84" spans="2:8" x14ac:dyDescent="0.25">
      <c r="B84" s="195"/>
      <c r="C84" s="195"/>
      <c r="D84" s="195"/>
      <c r="E84" s="195"/>
      <c r="F84" s="195"/>
      <c r="G84" s="195"/>
      <c r="H84" s="195"/>
    </row>
    <row r="85" spans="2:8" x14ac:dyDescent="0.25">
      <c r="B85" s="195"/>
      <c r="C85" s="195"/>
      <c r="D85" s="195"/>
      <c r="E85" s="195"/>
      <c r="F85" s="195"/>
      <c r="G85" s="195"/>
      <c r="H85" s="195"/>
    </row>
    <row r="86" spans="2:8" x14ac:dyDescent="0.25">
      <c r="B86" s="195"/>
      <c r="C86" s="195"/>
      <c r="D86" s="195"/>
      <c r="E86" s="195"/>
      <c r="F86" s="195"/>
      <c r="G86" s="195"/>
      <c r="H86" s="195"/>
    </row>
    <row r="87" spans="2:8" x14ac:dyDescent="0.25">
      <c r="B87" s="195"/>
      <c r="C87" s="195"/>
      <c r="D87" s="195"/>
      <c r="E87" s="195"/>
      <c r="F87" s="195"/>
      <c r="G87" s="195"/>
      <c r="H87" s="195"/>
    </row>
  </sheetData>
  <mergeCells count="2">
    <mergeCell ref="B6:H6"/>
    <mergeCell ref="B51:I52"/>
  </mergeCells>
  <hyperlinks>
    <hyperlink ref="A1" location="ÍNDICE!A1" display="ÍNDIC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Q53"/>
  <sheetViews>
    <sheetView zoomScale="85" zoomScaleNormal="85" workbookViewId="0">
      <selection activeCell="A38" sqref="A38"/>
    </sheetView>
  </sheetViews>
  <sheetFormatPr baseColWidth="10" defaultRowHeight="15" x14ac:dyDescent="0.25"/>
  <cols>
    <col min="2" max="2" width="74.28515625" customWidth="1"/>
    <col min="4" max="4" width="11.7109375" bestFit="1" customWidth="1"/>
    <col min="9" max="9" width="11.7109375" bestFit="1" customWidth="1"/>
    <col min="14" max="14" width="11.7109375" bestFit="1" customWidth="1"/>
    <col min="19" max="19" width="11.7109375" bestFit="1" customWidth="1"/>
    <col min="24" max="24" width="11.7109375" bestFit="1" customWidth="1"/>
  </cols>
  <sheetData>
    <row r="1" spans="1:37" s="51" customFormat="1" x14ac:dyDescent="0.25">
      <c r="A1" s="56" t="s">
        <v>127</v>
      </c>
    </row>
    <row r="2" spans="1:37" s="35" customFormat="1" x14ac:dyDescent="0.25">
      <c r="A2" s="1" t="s">
        <v>222</v>
      </c>
    </row>
    <row r="3" spans="1:37" s="35" customFormat="1" x14ac:dyDescent="0.25"/>
    <row r="4" spans="1:37" s="36" customFormat="1" x14ac:dyDescent="0.25">
      <c r="A4" s="55" t="s">
        <v>98</v>
      </c>
      <c r="B4" s="36" t="s">
        <v>557</v>
      </c>
    </row>
    <row r="5" spans="1:37" s="35" customFormat="1" x14ac:dyDescent="0.25"/>
    <row r="6" spans="1:37" s="35" customFormat="1" x14ac:dyDescent="0.25">
      <c r="B6" s="671" t="s">
        <v>461</v>
      </c>
      <c r="C6" s="700"/>
      <c r="D6" s="700"/>
      <c r="E6" s="700"/>
      <c r="F6" s="700"/>
      <c r="G6" s="700"/>
      <c r="H6" s="700"/>
      <c r="I6" s="700"/>
      <c r="J6" s="700"/>
      <c r="K6" s="700"/>
      <c r="L6" s="700"/>
      <c r="M6" s="700"/>
      <c r="N6" s="700"/>
      <c r="O6" s="700"/>
      <c r="P6" s="700"/>
      <c r="Q6" s="700"/>
      <c r="R6" s="700"/>
      <c r="S6" s="700"/>
      <c r="T6" s="700"/>
      <c r="U6" s="700"/>
      <c r="V6" s="700"/>
      <c r="W6" s="700"/>
      <c r="X6" s="700"/>
      <c r="Y6" s="700"/>
      <c r="Z6" s="700"/>
      <c r="AA6" s="700"/>
      <c r="AB6" s="107"/>
      <c r="AC6" s="107"/>
      <c r="AD6" s="107"/>
      <c r="AE6" s="107"/>
      <c r="AF6" s="233"/>
      <c r="AG6" s="107"/>
      <c r="AH6" s="107"/>
      <c r="AI6" s="107"/>
      <c r="AJ6" s="107"/>
      <c r="AK6" s="233"/>
    </row>
    <row r="7" spans="1:37" s="35" customFormat="1" x14ac:dyDescent="0.25">
      <c r="B7" s="86" t="s">
        <v>47</v>
      </c>
      <c r="C7" s="666">
        <v>2009</v>
      </c>
      <c r="D7" s="652"/>
      <c r="E7" s="652"/>
      <c r="F7" s="652"/>
      <c r="G7" s="667"/>
      <c r="H7" s="666">
        <v>2010</v>
      </c>
      <c r="I7" s="652"/>
      <c r="J7" s="652"/>
      <c r="K7" s="652"/>
      <c r="L7" s="667"/>
      <c r="M7" s="666">
        <v>2011</v>
      </c>
      <c r="N7" s="652"/>
      <c r="O7" s="652"/>
      <c r="P7" s="652"/>
      <c r="Q7" s="667"/>
      <c r="R7" s="652">
        <v>2012</v>
      </c>
      <c r="S7" s="652"/>
      <c r="T7" s="652"/>
      <c r="U7" s="652"/>
      <c r="V7" s="667"/>
      <c r="W7" s="666">
        <v>2013</v>
      </c>
      <c r="X7" s="652"/>
      <c r="Y7" s="652"/>
      <c r="Z7" s="652"/>
      <c r="AA7" s="667"/>
      <c r="AB7" s="674">
        <v>2014</v>
      </c>
      <c r="AC7" s="675"/>
      <c r="AD7" s="675"/>
      <c r="AE7" s="675"/>
      <c r="AF7" s="706"/>
      <c r="AG7" s="674" t="s">
        <v>496</v>
      </c>
      <c r="AH7" s="675"/>
      <c r="AI7" s="675"/>
      <c r="AJ7" s="675"/>
      <c r="AK7" s="706"/>
    </row>
    <row r="8" spans="1:37" ht="15.75" thickBot="1" x14ac:dyDescent="0.3">
      <c r="B8" s="87"/>
      <c r="C8" s="75" t="s">
        <v>5</v>
      </c>
      <c r="D8" s="49" t="s">
        <v>46</v>
      </c>
      <c r="E8" s="49" t="s">
        <v>6</v>
      </c>
      <c r="F8" s="49" t="s">
        <v>7</v>
      </c>
      <c r="G8" s="76" t="s">
        <v>8</v>
      </c>
      <c r="H8" s="75" t="s">
        <v>5</v>
      </c>
      <c r="I8" s="49" t="s">
        <v>46</v>
      </c>
      <c r="J8" s="49" t="s">
        <v>6</v>
      </c>
      <c r="K8" s="49" t="s">
        <v>7</v>
      </c>
      <c r="L8" s="76" t="s">
        <v>8</v>
      </c>
      <c r="M8" s="75" t="s">
        <v>5</v>
      </c>
      <c r="N8" s="49" t="s">
        <v>46</v>
      </c>
      <c r="O8" s="49" t="s">
        <v>6</v>
      </c>
      <c r="P8" s="49" t="s">
        <v>7</v>
      </c>
      <c r="Q8" s="76" t="s">
        <v>8</v>
      </c>
      <c r="R8" s="77" t="s">
        <v>5</v>
      </c>
      <c r="S8" s="4" t="s">
        <v>46</v>
      </c>
      <c r="T8" s="4" t="s">
        <v>6</v>
      </c>
      <c r="U8" s="4" t="s">
        <v>7</v>
      </c>
      <c r="V8" s="78" t="s">
        <v>8</v>
      </c>
      <c r="W8" s="49" t="s">
        <v>5</v>
      </c>
      <c r="X8" s="49" t="s">
        <v>46</v>
      </c>
      <c r="Y8" s="49" t="s">
        <v>6</v>
      </c>
      <c r="Z8" s="49" t="s">
        <v>7</v>
      </c>
      <c r="AA8" s="76" t="s">
        <v>8</v>
      </c>
      <c r="AB8" s="152" t="s">
        <v>5</v>
      </c>
      <c r="AC8" s="152" t="s">
        <v>46</v>
      </c>
      <c r="AD8" s="152" t="s">
        <v>6</v>
      </c>
      <c r="AE8" s="152" t="s">
        <v>7</v>
      </c>
      <c r="AF8" s="175" t="s">
        <v>8</v>
      </c>
      <c r="AG8" s="152" t="s">
        <v>5</v>
      </c>
      <c r="AH8" s="152" t="s">
        <v>46</v>
      </c>
      <c r="AI8" s="152" t="s">
        <v>6</v>
      </c>
      <c r="AJ8" s="152" t="s">
        <v>7</v>
      </c>
      <c r="AK8" s="175" t="s">
        <v>8</v>
      </c>
    </row>
    <row r="9" spans="1:37" ht="15.75" thickTop="1" x14ac:dyDescent="0.25">
      <c r="B9" s="88" t="s">
        <v>48</v>
      </c>
      <c r="C9" s="180">
        <v>1781.52</v>
      </c>
      <c r="D9" s="154">
        <v>6562.31</v>
      </c>
      <c r="E9" s="154">
        <v>3347.17</v>
      </c>
      <c r="F9" s="154">
        <v>8317.0300000000007</v>
      </c>
      <c r="G9" s="183">
        <v>20008.03</v>
      </c>
      <c r="H9" s="180">
        <v>1693.22</v>
      </c>
      <c r="I9" s="154">
        <v>7476.07</v>
      </c>
      <c r="J9" s="154">
        <v>3688.36</v>
      </c>
      <c r="K9" s="154">
        <v>8557.34</v>
      </c>
      <c r="L9" s="183">
        <v>21414.99</v>
      </c>
      <c r="M9" s="180">
        <v>1746.41</v>
      </c>
      <c r="N9" s="154">
        <v>4673.79</v>
      </c>
      <c r="O9" s="154">
        <v>4638.5</v>
      </c>
      <c r="P9" s="154">
        <v>4577.5</v>
      </c>
      <c r="Q9" s="183">
        <v>15636.21</v>
      </c>
      <c r="R9" s="180">
        <v>3516.69</v>
      </c>
      <c r="S9" s="154">
        <v>4810.5200000000004</v>
      </c>
      <c r="T9" s="154">
        <v>3980.14</v>
      </c>
      <c r="U9" s="154">
        <v>14996.33</v>
      </c>
      <c r="V9" s="183">
        <v>27303.69</v>
      </c>
      <c r="W9" s="154">
        <v>389.48</v>
      </c>
      <c r="X9" s="154">
        <v>8666.57</v>
      </c>
      <c r="Y9" s="154">
        <v>1636.28</v>
      </c>
      <c r="Z9" s="154">
        <v>54094.92</v>
      </c>
      <c r="AA9" s="183">
        <v>64787.25</v>
      </c>
      <c r="AB9" s="154">
        <v>238.54</v>
      </c>
      <c r="AC9" s="154">
        <v>7220.53</v>
      </c>
      <c r="AD9" s="154">
        <v>5336.97</v>
      </c>
      <c r="AE9" s="154">
        <v>38533.96</v>
      </c>
      <c r="AF9" s="183">
        <v>51330.01</v>
      </c>
      <c r="AG9" s="154">
        <v>229.38</v>
      </c>
      <c r="AH9" s="154">
        <v>7941.73</v>
      </c>
      <c r="AI9" s="154">
        <v>9051.5499999999993</v>
      </c>
      <c r="AJ9" s="154">
        <v>55873.45</v>
      </c>
      <c r="AK9" s="183">
        <v>73096.11</v>
      </c>
    </row>
    <row r="10" spans="1:37" x14ac:dyDescent="0.25">
      <c r="B10" s="88" t="s">
        <v>49</v>
      </c>
      <c r="C10" s="180">
        <v>280.70999999999998</v>
      </c>
      <c r="D10" s="154">
        <v>1871.47</v>
      </c>
      <c r="E10" s="154">
        <v>141.85</v>
      </c>
      <c r="F10" s="154">
        <v>6778.93</v>
      </c>
      <c r="G10" s="183">
        <v>9072.9699999999993</v>
      </c>
      <c r="H10" s="180">
        <v>434.87</v>
      </c>
      <c r="I10" s="154">
        <v>2879.11</v>
      </c>
      <c r="J10" s="154">
        <v>146.87</v>
      </c>
      <c r="K10" s="154">
        <v>5601.04</v>
      </c>
      <c r="L10" s="183">
        <v>9061.89</v>
      </c>
      <c r="M10" s="180">
        <v>753.76</v>
      </c>
      <c r="N10" s="154">
        <v>2313.71</v>
      </c>
      <c r="O10" s="154">
        <v>209.67</v>
      </c>
      <c r="P10" s="154">
        <v>7590.25</v>
      </c>
      <c r="Q10" s="183">
        <v>10867.39</v>
      </c>
      <c r="R10" s="180">
        <v>706.54</v>
      </c>
      <c r="S10" s="154">
        <v>3330.75</v>
      </c>
      <c r="T10" s="154">
        <v>210.97</v>
      </c>
      <c r="U10" s="154">
        <v>9193.19</v>
      </c>
      <c r="V10" s="183">
        <v>13441.46</v>
      </c>
      <c r="W10" s="154">
        <v>1008.56</v>
      </c>
      <c r="X10" s="154">
        <v>3688.83</v>
      </c>
      <c r="Y10" s="154">
        <v>506.27</v>
      </c>
      <c r="Z10" s="154">
        <v>8127.92</v>
      </c>
      <c r="AA10" s="183">
        <v>13331.57</v>
      </c>
      <c r="AB10" s="154">
        <v>917.54</v>
      </c>
      <c r="AC10" s="154">
        <v>5255.84</v>
      </c>
      <c r="AD10" s="154">
        <v>1125.19</v>
      </c>
      <c r="AE10" s="154">
        <v>5015.24</v>
      </c>
      <c r="AF10" s="183">
        <v>12313.81</v>
      </c>
      <c r="AG10" s="154">
        <v>659.92</v>
      </c>
      <c r="AH10" s="154">
        <v>4897.47</v>
      </c>
      <c r="AI10" s="154">
        <v>870.35</v>
      </c>
      <c r="AJ10" s="154">
        <v>6810.31</v>
      </c>
      <c r="AK10" s="183">
        <v>13238.05</v>
      </c>
    </row>
    <row r="11" spans="1:37" x14ac:dyDescent="0.25">
      <c r="B11" s="88" t="s">
        <v>50</v>
      </c>
      <c r="C11" s="180">
        <v>1270.81</v>
      </c>
      <c r="D11" s="154">
        <v>12246.9</v>
      </c>
      <c r="E11" s="154">
        <v>4995.26</v>
      </c>
      <c r="F11" s="154">
        <v>3450.29</v>
      </c>
      <c r="G11" s="183">
        <v>21963.27</v>
      </c>
      <c r="H11" s="180">
        <v>1477.8</v>
      </c>
      <c r="I11" s="154">
        <v>13149.35</v>
      </c>
      <c r="J11" s="154">
        <v>5887.39</v>
      </c>
      <c r="K11" s="154">
        <v>3003.42</v>
      </c>
      <c r="L11" s="183">
        <v>23517.97</v>
      </c>
      <c r="M11" s="180">
        <v>1905.39</v>
      </c>
      <c r="N11" s="154">
        <v>12664.07</v>
      </c>
      <c r="O11" s="154">
        <v>4168.2</v>
      </c>
      <c r="P11" s="154">
        <v>4340.47</v>
      </c>
      <c r="Q11" s="183">
        <v>23078.13</v>
      </c>
      <c r="R11" s="180">
        <v>1971.52</v>
      </c>
      <c r="S11" s="154">
        <v>14231.13</v>
      </c>
      <c r="T11" s="154">
        <v>7157.59</v>
      </c>
      <c r="U11" s="154">
        <v>5210.29</v>
      </c>
      <c r="V11" s="183">
        <v>28570.53</v>
      </c>
      <c r="W11" s="154">
        <v>1643.61</v>
      </c>
      <c r="X11" s="154">
        <v>16517.43</v>
      </c>
      <c r="Y11" s="154">
        <v>5071.12</v>
      </c>
      <c r="Z11" s="154">
        <v>7338.74</v>
      </c>
      <c r="AA11" s="183">
        <v>30570.9</v>
      </c>
      <c r="AB11" s="154">
        <v>1964.88</v>
      </c>
      <c r="AC11" s="154">
        <v>12892.06</v>
      </c>
      <c r="AD11" s="154">
        <v>18272.98</v>
      </c>
      <c r="AE11" s="154">
        <v>5481.84</v>
      </c>
      <c r="AF11" s="183">
        <v>38611.760000000002</v>
      </c>
      <c r="AG11" s="154">
        <v>2262.83</v>
      </c>
      <c r="AH11" s="154">
        <v>14816.08</v>
      </c>
      <c r="AI11" s="154">
        <v>20654.95</v>
      </c>
      <c r="AJ11" s="154">
        <v>13032.51</v>
      </c>
      <c r="AK11" s="183">
        <v>50766.37</v>
      </c>
    </row>
    <row r="12" spans="1:37" x14ac:dyDescent="0.25">
      <c r="B12" s="88" t="s">
        <v>51</v>
      </c>
      <c r="C12" s="180">
        <v>464.16</v>
      </c>
      <c r="D12" s="154">
        <v>5522.47</v>
      </c>
      <c r="E12" s="154">
        <v>178.67</v>
      </c>
      <c r="F12" s="154">
        <v>1002.94</v>
      </c>
      <c r="G12" s="183">
        <v>7168.23</v>
      </c>
      <c r="H12" s="180">
        <v>642.08000000000004</v>
      </c>
      <c r="I12" s="154">
        <v>6946.65</v>
      </c>
      <c r="J12" s="154">
        <v>224.15</v>
      </c>
      <c r="K12" s="154">
        <v>1307.8499999999999</v>
      </c>
      <c r="L12" s="183">
        <v>9120.73</v>
      </c>
      <c r="M12" s="180">
        <v>344.7</v>
      </c>
      <c r="N12" s="154">
        <v>6178.06</v>
      </c>
      <c r="O12" s="154">
        <v>450.56</v>
      </c>
      <c r="P12" s="154">
        <v>3294.13</v>
      </c>
      <c r="Q12" s="183">
        <v>10267.450000000001</v>
      </c>
      <c r="R12" s="180">
        <v>361.68</v>
      </c>
      <c r="S12" s="154">
        <v>7874.66</v>
      </c>
      <c r="T12" s="154">
        <v>449.16</v>
      </c>
      <c r="U12" s="154">
        <v>4854.92</v>
      </c>
      <c r="V12" s="183">
        <v>13540.42</v>
      </c>
      <c r="W12" s="154">
        <v>633.44000000000005</v>
      </c>
      <c r="X12" s="154">
        <v>9636.65</v>
      </c>
      <c r="Y12" s="154">
        <v>860.41</v>
      </c>
      <c r="Z12" s="154">
        <v>4189.97</v>
      </c>
      <c r="AA12" s="183">
        <v>15320.47</v>
      </c>
      <c r="AB12" s="154">
        <v>548.47</v>
      </c>
      <c r="AC12" s="154">
        <v>7943.13</v>
      </c>
      <c r="AD12" s="154">
        <v>1303.76</v>
      </c>
      <c r="AE12" s="154">
        <v>5791.62</v>
      </c>
      <c r="AF12" s="183">
        <v>15586.97</v>
      </c>
      <c r="AG12" s="154">
        <v>606.03</v>
      </c>
      <c r="AH12" s="154">
        <v>8799.77</v>
      </c>
      <c r="AI12" s="154">
        <v>1257.69</v>
      </c>
      <c r="AJ12" s="154">
        <v>6373.69</v>
      </c>
      <c r="AK12" s="183">
        <v>17037.18</v>
      </c>
    </row>
    <row r="13" spans="1:37" x14ac:dyDescent="0.25">
      <c r="B13" s="88" t="s">
        <v>52</v>
      </c>
      <c r="C13" s="180">
        <v>139</v>
      </c>
      <c r="D13" s="154">
        <v>17529.53</v>
      </c>
      <c r="E13" s="154">
        <v>25035.19</v>
      </c>
      <c r="F13" s="154">
        <v>25979.94</v>
      </c>
      <c r="G13" s="183">
        <v>68683.66</v>
      </c>
      <c r="H13" s="180">
        <v>157.99</v>
      </c>
      <c r="I13" s="154">
        <v>16421.330000000002</v>
      </c>
      <c r="J13" s="154">
        <v>24100.07</v>
      </c>
      <c r="K13" s="154">
        <v>29155.439999999999</v>
      </c>
      <c r="L13" s="183">
        <v>69834.83</v>
      </c>
      <c r="M13" s="180">
        <v>4119.51</v>
      </c>
      <c r="N13" s="154">
        <v>15613.55</v>
      </c>
      <c r="O13" s="154">
        <v>21546.05</v>
      </c>
      <c r="P13" s="154">
        <v>45693.279999999999</v>
      </c>
      <c r="Q13" s="183">
        <v>86972.4</v>
      </c>
      <c r="R13" s="180">
        <v>4102.78</v>
      </c>
      <c r="S13" s="154">
        <v>15511.29</v>
      </c>
      <c r="T13" s="154">
        <v>21448.33</v>
      </c>
      <c r="U13" s="154">
        <v>46643.55</v>
      </c>
      <c r="V13" s="183">
        <v>87705.95</v>
      </c>
      <c r="W13" s="154">
        <v>22018.560000000001</v>
      </c>
      <c r="X13" s="154">
        <v>15537.86</v>
      </c>
      <c r="Y13" s="154">
        <v>1709.81</v>
      </c>
      <c r="Z13" s="154">
        <v>33856.370000000003</v>
      </c>
      <c r="AA13" s="183">
        <v>73122.61</v>
      </c>
      <c r="AB13" s="154">
        <v>26351.65</v>
      </c>
      <c r="AC13" s="154">
        <v>12650.43</v>
      </c>
      <c r="AD13" s="154">
        <v>3804.26</v>
      </c>
      <c r="AE13" s="154">
        <v>34682.82</v>
      </c>
      <c r="AF13" s="183">
        <v>77489.16</v>
      </c>
      <c r="AG13" s="154">
        <v>24024.01</v>
      </c>
      <c r="AH13" s="154">
        <v>12126.65</v>
      </c>
      <c r="AI13" s="154">
        <v>2283.94</v>
      </c>
      <c r="AJ13" s="154">
        <v>35270.870000000003</v>
      </c>
      <c r="AK13" s="183">
        <v>73705.48</v>
      </c>
    </row>
    <row r="14" spans="1:37" x14ac:dyDescent="0.25">
      <c r="B14" s="88" t="s">
        <v>53</v>
      </c>
      <c r="C14" s="180">
        <v>1098.8599999999999</v>
      </c>
      <c r="D14" s="154">
        <v>26825.05</v>
      </c>
      <c r="E14" s="154">
        <v>2127.2800000000002</v>
      </c>
      <c r="F14" s="154">
        <v>50535.85</v>
      </c>
      <c r="G14" s="183">
        <v>80587.05</v>
      </c>
      <c r="H14" s="180">
        <v>1421.25</v>
      </c>
      <c r="I14" s="154">
        <v>26256.22</v>
      </c>
      <c r="J14" s="154">
        <v>2336.98</v>
      </c>
      <c r="K14" s="154">
        <v>56987.29</v>
      </c>
      <c r="L14" s="183">
        <v>87001.74</v>
      </c>
      <c r="M14" s="180">
        <v>465.82</v>
      </c>
      <c r="N14" s="154">
        <v>19249.32</v>
      </c>
      <c r="O14" s="154">
        <v>3973.13</v>
      </c>
      <c r="P14" s="154">
        <v>71361.259999999995</v>
      </c>
      <c r="Q14" s="183">
        <v>95049.53</v>
      </c>
      <c r="R14" s="180">
        <v>662.9</v>
      </c>
      <c r="S14" s="154">
        <v>22930.57</v>
      </c>
      <c r="T14" s="154">
        <v>9845.17</v>
      </c>
      <c r="U14" s="154">
        <v>78448.429999999993</v>
      </c>
      <c r="V14" s="183">
        <v>111887.07</v>
      </c>
      <c r="W14" s="154">
        <v>3631.33</v>
      </c>
      <c r="X14" s="154">
        <v>21099.8</v>
      </c>
      <c r="Y14" s="154">
        <v>2122.9699999999998</v>
      </c>
      <c r="Z14" s="154">
        <v>70911.25</v>
      </c>
      <c r="AA14" s="183">
        <v>97765.35</v>
      </c>
      <c r="AB14" s="154">
        <v>2103.66</v>
      </c>
      <c r="AC14" s="154">
        <v>21081.27</v>
      </c>
      <c r="AD14" s="154">
        <v>4516.88</v>
      </c>
      <c r="AE14" s="154">
        <v>71618.399999999994</v>
      </c>
      <c r="AF14" s="183">
        <v>99320.21</v>
      </c>
      <c r="AG14" s="154">
        <v>1542.86</v>
      </c>
      <c r="AH14" s="154">
        <v>22265.119999999999</v>
      </c>
      <c r="AI14" s="154">
        <v>2819.93</v>
      </c>
      <c r="AJ14" s="154">
        <v>62211.14</v>
      </c>
      <c r="AK14" s="183">
        <v>88839.039999999994</v>
      </c>
    </row>
    <row r="15" spans="1:37" x14ac:dyDescent="0.25">
      <c r="B15" s="88" t="s">
        <v>54</v>
      </c>
      <c r="C15" s="180">
        <v>0</v>
      </c>
      <c r="D15" s="154">
        <v>3121.06</v>
      </c>
      <c r="E15" s="154">
        <v>0</v>
      </c>
      <c r="F15" s="154">
        <v>1143.8499999999999</v>
      </c>
      <c r="G15" s="183">
        <v>4264.91</v>
      </c>
      <c r="H15" s="180">
        <v>0</v>
      </c>
      <c r="I15" s="154">
        <v>3999.95</v>
      </c>
      <c r="J15" s="154">
        <v>0</v>
      </c>
      <c r="K15" s="154">
        <v>1024.45</v>
      </c>
      <c r="L15" s="183">
        <v>5024.3999999999996</v>
      </c>
      <c r="M15" s="180">
        <v>0</v>
      </c>
      <c r="N15" s="154">
        <v>4712.32</v>
      </c>
      <c r="O15" s="154">
        <v>0</v>
      </c>
      <c r="P15" s="154">
        <v>19.77</v>
      </c>
      <c r="Q15" s="183">
        <v>4732.09</v>
      </c>
      <c r="R15" s="180">
        <v>0</v>
      </c>
      <c r="S15" s="154">
        <v>5684.27</v>
      </c>
      <c r="T15" s="154">
        <v>0</v>
      </c>
      <c r="U15" s="154">
        <v>47</v>
      </c>
      <c r="V15" s="183">
        <v>5731.28</v>
      </c>
      <c r="W15" s="154">
        <v>0</v>
      </c>
      <c r="X15" s="154">
        <v>4781.7700000000004</v>
      </c>
      <c r="Y15" s="154">
        <v>11.5</v>
      </c>
      <c r="Z15" s="154">
        <v>515.23</v>
      </c>
      <c r="AA15" s="183">
        <v>5308.5</v>
      </c>
      <c r="AB15" s="154">
        <v>0</v>
      </c>
      <c r="AC15" s="154">
        <v>1621.28</v>
      </c>
      <c r="AD15" s="154">
        <v>8.68</v>
      </c>
      <c r="AE15" s="154">
        <v>5094.17</v>
      </c>
      <c r="AF15" s="183">
        <v>6724.13</v>
      </c>
      <c r="AG15" s="154">
        <v>60.08</v>
      </c>
      <c r="AH15" s="154">
        <v>2757.67</v>
      </c>
      <c r="AI15" s="154">
        <v>1544.42</v>
      </c>
      <c r="AJ15" s="154">
        <v>237.08</v>
      </c>
      <c r="AK15" s="183">
        <v>4599.25</v>
      </c>
    </row>
    <row r="16" spans="1:37" x14ac:dyDescent="0.25">
      <c r="B16" s="88" t="s">
        <v>55</v>
      </c>
      <c r="C16" s="180">
        <v>1479.66</v>
      </c>
      <c r="D16" s="154">
        <v>8.31</v>
      </c>
      <c r="E16" s="154">
        <v>0</v>
      </c>
      <c r="F16" s="154">
        <v>76.88</v>
      </c>
      <c r="G16" s="183">
        <v>1564.85</v>
      </c>
      <c r="H16" s="180">
        <v>1389.17</v>
      </c>
      <c r="I16" s="154">
        <v>92.37</v>
      </c>
      <c r="J16" s="154">
        <v>0</v>
      </c>
      <c r="K16" s="154">
        <v>77.58</v>
      </c>
      <c r="L16" s="183">
        <v>1559.13</v>
      </c>
      <c r="M16" s="180">
        <v>2099.25</v>
      </c>
      <c r="N16" s="154">
        <v>303.36</v>
      </c>
      <c r="O16" s="154">
        <v>0</v>
      </c>
      <c r="P16" s="154">
        <v>682.56</v>
      </c>
      <c r="Q16" s="183">
        <v>3085.17</v>
      </c>
      <c r="R16" s="180">
        <v>1603.47</v>
      </c>
      <c r="S16" s="154">
        <v>439.2</v>
      </c>
      <c r="T16" s="154">
        <v>0</v>
      </c>
      <c r="U16" s="154">
        <v>467.77</v>
      </c>
      <c r="V16" s="183">
        <v>2510.44</v>
      </c>
      <c r="W16" s="154">
        <v>1145.1600000000001</v>
      </c>
      <c r="X16" s="154">
        <v>126.17</v>
      </c>
      <c r="Y16" s="154">
        <v>0</v>
      </c>
      <c r="Z16" s="154">
        <v>137.9</v>
      </c>
      <c r="AA16" s="183">
        <v>1409.24</v>
      </c>
      <c r="AB16" s="154">
        <v>1206.5999999999999</v>
      </c>
      <c r="AC16" s="154">
        <v>4.67</v>
      </c>
      <c r="AD16" s="154">
        <v>0</v>
      </c>
      <c r="AE16" s="154">
        <v>276.23</v>
      </c>
      <c r="AF16" s="183">
        <v>1487.51</v>
      </c>
      <c r="AG16" s="154">
        <v>1712.65</v>
      </c>
      <c r="AH16" s="154">
        <v>408.26</v>
      </c>
      <c r="AI16" s="154">
        <v>16.920000000000002</v>
      </c>
      <c r="AJ16" s="154">
        <v>941.06</v>
      </c>
      <c r="AK16" s="183">
        <v>3078.88</v>
      </c>
    </row>
    <row r="17" spans="2:37" x14ac:dyDescent="0.25">
      <c r="B17" s="88" t="s">
        <v>56</v>
      </c>
      <c r="C17" s="180">
        <v>1933.5</v>
      </c>
      <c r="D17" s="154">
        <v>27079.23</v>
      </c>
      <c r="E17" s="154">
        <v>3293.48</v>
      </c>
      <c r="F17" s="154">
        <v>11810.67</v>
      </c>
      <c r="G17" s="183">
        <v>44116.88</v>
      </c>
      <c r="H17" s="180">
        <v>3716.3</v>
      </c>
      <c r="I17" s="154">
        <v>29266.94</v>
      </c>
      <c r="J17" s="154">
        <v>2894.59</v>
      </c>
      <c r="K17" s="154">
        <v>10485.68</v>
      </c>
      <c r="L17" s="183">
        <v>46363.51</v>
      </c>
      <c r="M17" s="180">
        <v>1777.89</v>
      </c>
      <c r="N17" s="154">
        <v>26723.95</v>
      </c>
      <c r="O17" s="154">
        <v>2635.75</v>
      </c>
      <c r="P17" s="154">
        <v>5120.84</v>
      </c>
      <c r="Q17" s="183">
        <v>36258.43</v>
      </c>
      <c r="R17" s="180">
        <v>1911.85</v>
      </c>
      <c r="S17" s="154">
        <v>31291.279999999999</v>
      </c>
      <c r="T17" s="154">
        <v>3052.56</v>
      </c>
      <c r="U17" s="154">
        <v>8030.88</v>
      </c>
      <c r="V17" s="183">
        <v>44286.559999999998</v>
      </c>
      <c r="W17" s="154">
        <v>2272.81</v>
      </c>
      <c r="X17" s="154">
        <v>32665.38</v>
      </c>
      <c r="Y17" s="154">
        <v>1926.4</v>
      </c>
      <c r="Z17" s="154">
        <v>17492.36</v>
      </c>
      <c r="AA17" s="183">
        <v>54356.95</v>
      </c>
      <c r="AB17" s="154">
        <v>1473.38</v>
      </c>
      <c r="AC17" s="154">
        <v>24751.29</v>
      </c>
      <c r="AD17" s="154">
        <v>4979.87</v>
      </c>
      <c r="AE17" s="154">
        <v>17573.84</v>
      </c>
      <c r="AF17" s="183">
        <v>48778.37</v>
      </c>
      <c r="AG17" s="154">
        <v>2275.9699999999998</v>
      </c>
      <c r="AH17" s="154">
        <v>30141.06</v>
      </c>
      <c r="AI17" s="154">
        <v>6852.37</v>
      </c>
      <c r="AJ17" s="154">
        <v>15896.78</v>
      </c>
      <c r="AK17" s="183">
        <v>55166.18</v>
      </c>
    </row>
    <row r="18" spans="2:37" x14ac:dyDescent="0.25">
      <c r="B18" s="88" t="s">
        <v>57</v>
      </c>
      <c r="C18" s="180">
        <v>1348.95</v>
      </c>
      <c r="D18" s="154">
        <v>14379.46</v>
      </c>
      <c r="E18" s="154">
        <v>576.64</v>
      </c>
      <c r="F18" s="154">
        <v>996.16</v>
      </c>
      <c r="G18" s="183">
        <v>17301.21</v>
      </c>
      <c r="H18" s="180">
        <v>1526.46</v>
      </c>
      <c r="I18" s="154">
        <v>12960.33</v>
      </c>
      <c r="J18" s="154">
        <v>594.09</v>
      </c>
      <c r="K18" s="154">
        <v>960.23</v>
      </c>
      <c r="L18" s="183">
        <v>16041.1</v>
      </c>
      <c r="M18" s="180">
        <v>1609.35</v>
      </c>
      <c r="N18" s="154">
        <v>9707.6299999999992</v>
      </c>
      <c r="O18" s="154">
        <v>2495.21</v>
      </c>
      <c r="P18" s="154">
        <v>852.24</v>
      </c>
      <c r="Q18" s="183">
        <v>14664.43</v>
      </c>
      <c r="R18" s="180">
        <v>1759.07</v>
      </c>
      <c r="S18" s="154">
        <v>9449.9</v>
      </c>
      <c r="T18" s="154">
        <v>3691.24</v>
      </c>
      <c r="U18" s="154">
        <v>780.1</v>
      </c>
      <c r="V18" s="183">
        <v>15680.32</v>
      </c>
      <c r="W18" s="154">
        <v>1938.94</v>
      </c>
      <c r="X18" s="154">
        <v>15858.07</v>
      </c>
      <c r="Y18" s="154">
        <v>4288.6000000000004</v>
      </c>
      <c r="Z18" s="154">
        <v>2700.92</v>
      </c>
      <c r="AA18" s="183">
        <v>24786.53</v>
      </c>
      <c r="AB18" s="154">
        <v>1324.97</v>
      </c>
      <c r="AC18" s="154">
        <v>16904.86</v>
      </c>
      <c r="AD18" s="154">
        <v>1504.34</v>
      </c>
      <c r="AE18" s="154">
        <v>1481.51</v>
      </c>
      <c r="AF18" s="183">
        <v>21215.67</v>
      </c>
      <c r="AG18" s="154">
        <v>4065.74</v>
      </c>
      <c r="AH18" s="154">
        <v>17021.990000000002</v>
      </c>
      <c r="AI18" s="154">
        <v>2384.83</v>
      </c>
      <c r="AJ18" s="154">
        <v>1302.4000000000001</v>
      </c>
      <c r="AK18" s="183">
        <v>24774.959999999999</v>
      </c>
    </row>
    <row r="19" spans="2:37" x14ac:dyDescent="0.25">
      <c r="B19" s="88" t="s">
        <v>58</v>
      </c>
      <c r="C19" s="180">
        <v>220.16</v>
      </c>
      <c r="D19" s="154">
        <v>4517.71</v>
      </c>
      <c r="E19" s="154">
        <v>873.3</v>
      </c>
      <c r="F19" s="154">
        <v>520.11</v>
      </c>
      <c r="G19" s="183">
        <v>6131.27</v>
      </c>
      <c r="H19" s="180">
        <v>257.02999999999997</v>
      </c>
      <c r="I19" s="154">
        <v>5083.4399999999996</v>
      </c>
      <c r="J19" s="154">
        <v>1172.81</v>
      </c>
      <c r="K19" s="154">
        <v>557.41</v>
      </c>
      <c r="L19" s="183">
        <v>7070.7</v>
      </c>
      <c r="M19" s="180">
        <v>124.97</v>
      </c>
      <c r="N19" s="154">
        <v>2202.31</v>
      </c>
      <c r="O19" s="154">
        <v>1140.81</v>
      </c>
      <c r="P19" s="154">
        <v>584.37</v>
      </c>
      <c r="Q19" s="183">
        <v>4052.46</v>
      </c>
      <c r="R19" s="180">
        <v>121.96</v>
      </c>
      <c r="S19" s="154">
        <v>2551.3200000000002</v>
      </c>
      <c r="T19" s="154">
        <v>1333.29</v>
      </c>
      <c r="U19" s="154">
        <v>737.24</v>
      </c>
      <c r="V19" s="183">
        <v>4743.82</v>
      </c>
      <c r="W19" s="154">
        <v>114.12</v>
      </c>
      <c r="X19" s="154">
        <v>2678.53</v>
      </c>
      <c r="Y19" s="154">
        <v>194.75</v>
      </c>
      <c r="Z19" s="154">
        <v>778.89</v>
      </c>
      <c r="AA19" s="183">
        <v>3766.3</v>
      </c>
      <c r="AB19" s="154">
        <v>168.34</v>
      </c>
      <c r="AC19" s="154">
        <v>2390.5500000000002</v>
      </c>
      <c r="AD19" s="154">
        <v>200.19</v>
      </c>
      <c r="AE19" s="154">
        <v>219.3</v>
      </c>
      <c r="AF19" s="183">
        <v>2978.38</v>
      </c>
      <c r="AG19" s="154">
        <v>150.31</v>
      </c>
      <c r="AH19" s="154">
        <v>2739.66</v>
      </c>
      <c r="AI19" s="154">
        <v>858.96</v>
      </c>
      <c r="AJ19" s="154">
        <v>422.39</v>
      </c>
      <c r="AK19" s="183">
        <v>4171.32</v>
      </c>
    </row>
    <row r="20" spans="2:37" x14ac:dyDescent="0.25">
      <c r="B20" s="88" t="s">
        <v>59</v>
      </c>
      <c r="C20" s="180">
        <v>3273.95</v>
      </c>
      <c r="D20" s="154">
        <v>13430.82</v>
      </c>
      <c r="E20" s="154">
        <v>1002.79</v>
      </c>
      <c r="F20" s="154">
        <v>10482.57</v>
      </c>
      <c r="G20" s="183">
        <v>28190.13</v>
      </c>
      <c r="H20" s="180">
        <v>3161.11</v>
      </c>
      <c r="I20" s="154">
        <v>12361.28</v>
      </c>
      <c r="J20" s="154">
        <v>1566.1</v>
      </c>
      <c r="K20" s="154">
        <v>10692.86</v>
      </c>
      <c r="L20" s="183">
        <v>27781.34</v>
      </c>
      <c r="M20" s="180">
        <v>2397.94</v>
      </c>
      <c r="N20" s="154">
        <v>8888.8700000000008</v>
      </c>
      <c r="O20" s="154">
        <v>2877.6</v>
      </c>
      <c r="P20" s="154">
        <v>1111.02</v>
      </c>
      <c r="Q20" s="183">
        <v>15275.44</v>
      </c>
      <c r="R20" s="180">
        <v>2702.54</v>
      </c>
      <c r="S20" s="154">
        <v>7340.42</v>
      </c>
      <c r="T20" s="154">
        <v>3228.05</v>
      </c>
      <c r="U20" s="154">
        <v>4132.07</v>
      </c>
      <c r="V20" s="183">
        <v>17403.09</v>
      </c>
      <c r="W20" s="154">
        <v>8306.33</v>
      </c>
      <c r="X20" s="154">
        <v>12442.36</v>
      </c>
      <c r="Y20" s="154">
        <v>1586.69</v>
      </c>
      <c r="Z20" s="154">
        <v>2581.11</v>
      </c>
      <c r="AA20" s="183">
        <v>24916.49</v>
      </c>
      <c r="AB20" s="154">
        <v>5879.76</v>
      </c>
      <c r="AC20" s="154">
        <v>8390.5</v>
      </c>
      <c r="AD20" s="154">
        <v>1211.6400000000001</v>
      </c>
      <c r="AE20" s="154">
        <v>2354.21</v>
      </c>
      <c r="AF20" s="183">
        <v>17836.12</v>
      </c>
      <c r="AG20" s="154">
        <v>6415.33</v>
      </c>
      <c r="AH20" s="154">
        <v>10404.24</v>
      </c>
      <c r="AI20" s="154">
        <v>1353.68</v>
      </c>
      <c r="AJ20" s="154">
        <v>3466.91</v>
      </c>
      <c r="AK20" s="183">
        <v>21640.16</v>
      </c>
    </row>
    <row r="21" spans="2:37" x14ac:dyDescent="0.25">
      <c r="B21" s="89" t="s">
        <v>60</v>
      </c>
      <c r="C21" s="180">
        <v>652.35</v>
      </c>
      <c r="D21" s="154">
        <v>33311.14</v>
      </c>
      <c r="E21" s="154">
        <v>1981.3</v>
      </c>
      <c r="F21" s="154">
        <v>1470.06</v>
      </c>
      <c r="G21" s="183">
        <v>37414.85</v>
      </c>
      <c r="H21" s="180">
        <v>281.60000000000002</v>
      </c>
      <c r="I21" s="154">
        <v>31924.26</v>
      </c>
      <c r="J21" s="154">
        <v>2050.4899999999998</v>
      </c>
      <c r="K21" s="154">
        <v>1373.2</v>
      </c>
      <c r="L21" s="183">
        <v>35629.56</v>
      </c>
      <c r="M21" s="180">
        <v>2122.4499999999998</v>
      </c>
      <c r="N21" s="154">
        <v>45128.4</v>
      </c>
      <c r="O21" s="154">
        <v>3555.61</v>
      </c>
      <c r="P21" s="154">
        <v>21458.37</v>
      </c>
      <c r="Q21" s="183">
        <v>72264.84</v>
      </c>
      <c r="R21" s="180">
        <v>2162.62</v>
      </c>
      <c r="S21" s="154">
        <v>56086.77</v>
      </c>
      <c r="T21" s="154">
        <v>4284.17</v>
      </c>
      <c r="U21" s="154">
        <v>8761.27</v>
      </c>
      <c r="V21" s="183">
        <v>71294.820000000007</v>
      </c>
      <c r="W21" s="154">
        <v>6055.59</v>
      </c>
      <c r="X21" s="154">
        <v>86494.18</v>
      </c>
      <c r="Y21" s="154">
        <v>4542.26</v>
      </c>
      <c r="Z21" s="154">
        <v>2160.16</v>
      </c>
      <c r="AA21" s="183">
        <v>99252.19</v>
      </c>
      <c r="AB21" s="155">
        <v>5192.99</v>
      </c>
      <c r="AC21" s="155">
        <v>105519.45</v>
      </c>
      <c r="AD21" s="155">
        <v>2583.29</v>
      </c>
      <c r="AE21" s="155">
        <v>6029.05</v>
      </c>
      <c r="AF21" s="183">
        <v>119324.77</v>
      </c>
      <c r="AG21" s="155">
        <v>3443.12</v>
      </c>
      <c r="AH21" s="155">
        <v>99696</v>
      </c>
      <c r="AI21" s="155">
        <v>3485.17</v>
      </c>
      <c r="AJ21" s="155">
        <v>6537.26</v>
      </c>
      <c r="AK21" s="183">
        <v>113161.55</v>
      </c>
    </row>
    <row r="22" spans="2:37" s="61" customFormat="1" x14ac:dyDescent="0.25">
      <c r="B22" s="85" t="s">
        <v>8</v>
      </c>
      <c r="C22" s="181">
        <f>SUM(C9:C21)</f>
        <v>13943.63</v>
      </c>
      <c r="D22" s="160">
        <f t="shared" ref="D22:AF22" si="0">SUM(D9:D21)</f>
        <v>166405.45999999996</v>
      </c>
      <c r="E22" s="160">
        <f t="shared" si="0"/>
        <v>43552.930000000008</v>
      </c>
      <c r="F22" s="160">
        <f t="shared" si="0"/>
        <v>122565.28</v>
      </c>
      <c r="G22" s="294">
        <f t="shared" si="0"/>
        <v>346467.31000000006</v>
      </c>
      <c r="H22" s="181">
        <f t="shared" si="0"/>
        <v>16158.880000000001</v>
      </c>
      <c r="I22" s="160">
        <f t="shared" si="0"/>
        <v>168817.30000000002</v>
      </c>
      <c r="J22" s="160">
        <f t="shared" si="0"/>
        <v>44661.899999999994</v>
      </c>
      <c r="K22" s="160">
        <f t="shared" si="0"/>
        <v>129783.79</v>
      </c>
      <c r="L22" s="294">
        <f t="shared" si="0"/>
        <v>359421.89</v>
      </c>
      <c r="M22" s="181">
        <f t="shared" si="0"/>
        <v>19467.439999999999</v>
      </c>
      <c r="N22" s="160">
        <f t="shared" si="0"/>
        <v>158359.34</v>
      </c>
      <c r="O22" s="160">
        <f t="shared" si="0"/>
        <v>47691.089999999989</v>
      </c>
      <c r="P22" s="160">
        <f t="shared" si="0"/>
        <v>166686.05999999997</v>
      </c>
      <c r="Q22" s="294">
        <f t="shared" si="0"/>
        <v>392203.97</v>
      </c>
      <c r="R22" s="181">
        <f t="shared" si="0"/>
        <v>21583.62</v>
      </c>
      <c r="S22" s="160">
        <f t="shared" si="0"/>
        <v>181532.08000000002</v>
      </c>
      <c r="T22" s="160">
        <f t="shared" si="0"/>
        <v>58680.67</v>
      </c>
      <c r="U22" s="160">
        <f t="shared" si="0"/>
        <v>182303.03999999998</v>
      </c>
      <c r="V22" s="294">
        <f t="shared" si="0"/>
        <v>444099.45000000007</v>
      </c>
      <c r="W22" s="181">
        <f t="shared" si="0"/>
        <v>49157.930000000008</v>
      </c>
      <c r="X22" s="160">
        <f t="shared" si="0"/>
        <v>230193.59999999998</v>
      </c>
      <c r="Y22" s="160">
        <f t="shared" si="0"/>
        <v>24457.059999999998</v>
      </c>
      <c r="Z22" s="160">
        <f t="shared" si="0"/>
        <v>204885.74000000005</v>
      </c>
      <c r="AA22" s="294">
        <f t="shared" si="0"/>
        <v>508694.35</v>
      </c>
      <c r="AB22" s="181">
        <f t="shared" si="0"/>
        <v>47370.78</v>
      </c>
      <c r="AC22" s="160">
        <f t="shared" si="0"/>
        <v>226625.86</v>
      </c>
      <c r="AD22" s="160">
        <f t="shared" si="0"/>
        <v>44848.049999999996</v>
      </c>
      <c r="AE22" s="160">
        <f t="shared" si="0"/>
        <v>194152.19</v>
      </c>
      <c r="AF22" s="294">
        <f t="shared" si="0"/>
        <v>512996.87000000005</v>
      </c>
      <c r="AG22" s="181">
        <f t="shared" ref="AG22:AK22" si="1">SUM(AG9:AG21)</f>
        <v>47448.23</v>
      </c>
      <c r="AH22" s="160">
        <f t="shared" si="1"/>
        <v>234015.7</v>
      </c>
      <c r="AI22" s="160">
        <f t="shared" si="1"/>
        <v>53434.759999999995</v>
      </c>
      <c r="AJ22" s="160">
        <f t="shared" si="1"/>
        <v>208375.84999999998</v>
      </c>
      <c r="AK22" s="294">
        <f t="shared" si="1"/>
        <v>543274.53</v>
      </c>
    </row>
    <row r="23" spans="2:37" s="61" customFormat="1" x14ac:dyDescent="0.25">
      <c r="B23" s="83" t="s">
        <v>239</v>
      </c>
      <c r="C23" s="50"/>
      <c r="D23" s="50"/>
      <c r="E23" s="50"/>
      <c r="F23" s="50"/>
      <c r="G23" s="48"/>
      <c r="H23" s="50"/>
      <c r="I23" s="50"/>
      <c r="J23" s="50"/>
      <c r="K23" s="50"/>
      <c r="L23" s="48"/>
      <c r="M23" s="50"/>
      <c r="N23" s="50"/>
      <c r="O23" s="50"/>
      <c r="P23" s="50"/>
      <c r="Q23" s="48"/>
      <c r="R23" s="50"/>
      <c r="S23" s="50"/>
      <c r="T23" s="50"/>
      <c r="U23" s="50"/>
      <c r="V23" s="48"/>
      <c r="W23" s="50"/>
      <c r="X23" s="50"/>
      <c r="Y23" s="50"/>
      <c r="Z23" s="50"/>
      <c r="AA23" s="48"/>
    </row>
    <row r="24" spans="2:37" s="79" customFormat="1" x14ac:dyDescent="0.25">
      <c r="B24" s="705" t="s">
        <v>387</v>
      </c>
      <c r="C24" s="705"/>
      <c r="D24" s="705"/>
      <c r="E24" s="705"/>
      <c r="F24" s="705"/>
      <c r="G24" s="705"/>
      <c r="H24" s="705"/>
      <c r="I24" s="705"/>
      <c r="J24" s="90"/>
      <c r="K24" s="90"/>
      <c r="L24" s="91"/>
      <c r="M24" s="90"/>
      <c r="N24" s="90"/>
      <c r="O24" s="90"/>
      <c r="P24" s="90"/>
      <c r="Q24" s="91"/>
      <c r="R24" s="90"/>
      <c r="S24" s="90"/>
      <c r="T24" s="90"/>
      <c r="U24" s="90"/>
      <c r="V24" s="91"/>
      <c r="W24" s="90"/>
      <c r="X24" s="90"/>
      <c r="Y24" s="90"/>
      <c r="Z24" s="90"/>
      <c r="AA24" s="91"/>
    </row>
    <row r="25" spans="2:37" s="79" customFormat="1" x14ac:dyDescent="0.25">
      <c r="B25" s="705"/>
      <c r="C25" s="705"/>
      <c r="D25" s="705"/>
      <c r="E25" s="705"/>
      <c r="F25" s="705"/>
      <c r="G25" s="705"/>
      <c r="H25" s="705"/>
      <c r="I25" s="705"/>
      <c r="J25" s="90"/>
      <c r="K25" s="90"/>
      <c r="L25" s="91"/>
      <c r="M25" s="90"/>
      <c r="N25" s="90"/>
      <c r="O25" s="90"/>
      <c r="P25" s="90"/>
      <c r="Q25" s="91"/>
      <c r="R25" s="90"/>
      <c r="S25" s="90"/>
      <c r="T25" s="90"/>
      <c r="U25" s="90"/>
      <c r="V25" s="91"/>
      <c r="W25"/>
      <c r="X25" s="195"/>
      <c r="Y25" s="195"/>
      <c r="Z25" s="195"/>
      <c r="AA25" s="195"/>
      <c r="AB25" s="195"/>
    </row>
    <row r="26" spans="2:37" s="79" customFormat="1" x14ac:dyDescent="0.25">
      <c r="B26" s="83"/>
      <c r="C26" s="90"/>
      <c r="D26" s="90"/>
      <c r="E26" s="90"/>
      <c r="F26" s="90"/>
      <c r="G26" s="91"/>
      <c r="H26" s="90"/>
      <c r="I26" s="90"/>
      <c r="J26" s="90"/>
      <c r="K26" s="90"/>
      <c r="L26" s="91"/>
      <c r="M26" s="90"/>
      <c r="N26" s="90"/>
      <c r="O26" s="90"/>
      <c r="P26" s="90"/>
      <c r="Q26" s="91"/>
      <c r="R26" s="90"/>
      <c r="S26" s="90"/>
      <c r="T26" s="90"/>
      <c r="U26" s="90"/>
      <c r="V26" s="91"/>
      <c r="W26"/>
      <c r="X26" s="195"/>
      <c r="Y26" s="195"/>
      <c r="Z26" s="195"/>
      <c r="AA26" s="195"/>
      <c r="AB26" s="132"/>
      <c r="AC26" s="195"/>
      <c r="AD26"/>
    </row>
    <row r="27" spans="2:37" s="79" customFormat="1" x14ac:dyDescent="0.25">
      <c r="K27" s="195"/>
      <c r="L27" s="195"/>
      <c r="M27" s="195"/>
      <c r="N27" s="195"/>
      <c r="O27" s="195"/>
      <c r="P27"/>
      <c r="Q27" s="195"/>
      <c r="R27" s="195"/>
      <c r="S27" s="195"/>
      <c r="T27" s="195"/>
      <c r="U27" s="195"/>
      <c r="V27" s="195"/>
      <c r="W27"/>
      <c r="X27" s="195"/>
      <c r="Y27" s="195"/>
      <c r="Z27" s="195"/>
      <c r="AA27" s="195"/>
      <c r="AB27" s="195"/>
      <c r="AC27" s="195"/>
      <c r="AD27"/>
      <c r="AE27" s="195"/>
      <c r="AF27" s="195"/>
      <c r="AG27" s="195"/>
    </row>
    <row r="28" spans="2:37" s="79" customFormat="1" x14ac:dyDescent="0.25">
      <c r="B28" s="92" t="s">
        <v>126</v>
      </c>
      <c r="K28" s="195"/>
      <c r="L28" s="195"/>
      <c r="M28" s="195"/>
      <c r="N28" s="195"/>
      <c r="O28" s="195"/>
      <c r="P28"/>
      <c r="Q28" s="195"/>
      <c r="R28" s="195"/>
      <c r="S28" s="195"/>
      <c r="T28" s="195"/>
      <c r="U28" s="195"/>
      <c r="V28" s="195"/>
      <c r="W28"/>
      <c r="X28" s="195"/>
      <c r="Y28" s="195"/>
      <c r="Z28" s="195"/>
      <c r="AA28" s="195"/>
      <c r="AB28" s="195"/>
      <c r="AC28" s="195"/>
      <c r="AD28"/>
      <c r="AE28" s="195"/>
      <c r="AF28" s="195"/>
      <c r="AG28" s="195"/>
    </row>
    <row r="29" spans="2:37" s="79" customFormat="1" x14ac:dyDescent="0.25">
      <c r="B29" s="93"/>
      <c r="C29" s="94">
        <v>2009</v>
      </c>
      <c r="D29" s="94">
        <v>2010</v>
      </c>
      <c r="E29" s="94">
        <v>2011</v>
      </c>
      <c r="F29" s="94">
        <v>2012</v>
      </c>
      <c r="G29" s="94">
        <v>2013</v>
      </c>
      <c r="H29" s="94">
        <v>2014</v>
      </c>
      <c r="I29" s="367" t="s">
        <v>496</v>
      </c>
      <c r="K29" s="195"/>
      <c r="L29" s="195"/>
      <c r="M29" s="195"/>
      <c r="N29" s="195"/>
      <c r="O29" s="195"/>
      <c r="P29"/>
      <c r="Q29" s="195"/>
      <c r="R29" s="195"/>
      <c r="S29" s="195"/>
      <c r="T29" s="195"/>
      <c r="U29" s="195"/>
      <c r="V29" s="195"/>
      <c r="W29"/>
      <c r="X29" s="195"/>
      <c r="Y29" s="195"/>
      <c r="Z29" s="195"/>
      <c r="AA29" s="195"/>
      <c r="AB29" s="195"/>
      <c r="AC29" s="195"/>
      <c r="AD29"/>
      <c r="AE29" s="195"/>
      <c r="AF29" s="195"/>
      <c r="AG29" s="195"/>
    </row>
    <row r="30" spans="2:37" s="79" customFormat="1" x14ac:dyDescent="0.25">
      <c r="B30" s="95" t="s">
        <v>48</v>
      </c>
      <c r="C30" s="96">
        <v>20008.03</v>
      </c>
      <c r="D30" s="96">
        <v>21414.99</v>
      </c>
      <c r="E30" s="96">
        <v>15636.21</v>
      </c>
      <c r="F30" s="96">
        <v>27303.69</v>
      </c>
      <c r="G30" s="96">
        <v>64787.25</v>
      </c>
      <c r="H30" s="96">
        <v>51330.01</v>
      </c>
      <c r="I30" s="79">
        <v>73096.11</v>
      </c>
      <c r="K30" s="195"/>
      <c r="L30" s="195"/>
      <c r="M30" s="195"/>
      <c r="N30" s="195"/>
      <c r="O30" s="195"/>
      <c r="P30"/>
      <c r="Q30" s="195"/>
      <c r="R30" s="195"/>
      <c r="S30" s="195"/>
      <c r="T30" s="195"/>
      <c r="U30" s="195"/>
      <c r="V30" s="195"/>
      <c r="W30"/>
      <c r="X30" s="195"/>
      <c r="Y30" s="195"/>
      <c r="Z30" s="195"/>
      <c r="AA30" s="195"/>
      <c r="AB30" s="195"/>
      <c r="AC30" s="195"/>
      <c r="AD30"/>
      <c r="AE30" s="195"/>
      <c r="AF30" s="195"/>
      <c r="AG30" s="195"/>
    </row>
    <row r="31" spans="2:37" s="79" customFormat="1" x14ac:dyDescent="0.25">
      <c r="B31" s="95" t="s">
        <v>49</v>
      </c>
      <c r="C31" s="96">
        <v>9072.9699999999993</v>
      </c>
      <c r="D31" s="96">
        <v>9061.89</v>
      </c>
      <c r="E31" s="96">
        <v>10867.39</v>
      </c>
      <c r="F31" s="96">
        <v>13441.46</v>
      </c>
      <c r="G31" s="96">
        <v>13331.57</v>
      </c>
      <c r="H31" s="96">
        <v>12313.81</v>
      </c>
      <c r="I31" s="79">
        <v>13238.05</v>
      </c>
      <c r="K31" s="195"/>
      <c r="L31" s="195"/>
      <c r="M31" s="195"/>
      <c r="N31" s="195"/>
      <c r="O31" s="195"/>
      <c r="P31"/>
      <c r="Q31" s="195"/>
      <c r="R31" s="195"/>
      <c r="S31" s="195"/>
      <c r="T31" s="195"/>
      <c r="U31" s="195"/>
      <c r="V31" s="195"/>
      <c r="W31"/>
      <c r="X31" s="195"/>
      <c r="Y31" s="195"/>
      <c r="Z31" s="195"/>
      <c r="AA31" s="195"/>
      <c r="AB31" s="195"/>
      <c r="AC31" s="195"/>
      <c r="AD31"/>
      <c r="AE31" s="195"/>
      <c r="AF31" s="195"/>
      <c r="AG31" s="195"/>
    </row>
    <row r="32" spans="2:37" s="79" customFormat="1" x14ac:dyDescent="0.25">
      <c r="B32" s="95" t="s">
        <v>50</v>
      </c>
      <c r="C32" s="96">
        <v>21963.27</v>
      </c>
      <c r="D32" s="96">
        <v>23517.97</v>
      </c>
      <c r="E32" s="96">
        <v>23078.13</v>
      </c>
      <c r="F32" s="96">
        <v>28570.53</v>
      </c>
      <c r="G32" s="96">
        <v>30570.9</v>
      </c>
      <c r="H32" s="96">
        <v>38611.760000000002</v>
      </c>
      <c r="I32" s="79">
        <v>50766.37</v>
      </c>
      <c r="K32" s="195"/>
      <c r="L32" s="195"/>
      <c r="M32" s="195"/>
      <c r="N32" s="195"/>
      <c r="O32" s="195"/>
      <c r="P32"/>
      <c r="Q32" s="195"/>
      <c r="R32" s="195"/>
      <c r="S32" s="195"/>
      <c r="T32" s="195"/>
      <c r="U32" s="195"/>
      <c r="V32" s="195"/>
      <c r="W32"/>
      <c r="X32" s="195"/>
      <c r="Y32" s="195"/>
      <c r="Z32" s="195"/>
      <c r="AA32" s="195"/>
      <c r="AB32" s="195"/>
      <c r="AC32" s="195"/>
      <c r="AD32"/>
      <c r="AE32" s="195"/>
      <c r="AF32" s="195"/>
      <c r="AG32" s="195"/>
    </row>
    <row r="33" spans="2:43" s="79" customFormat="1" x14ac:dyDescent="0.25">
      <c r="B33" s="95" t="s">
        <v>51</v>
      </c>
      <c r="C33" s="96">
        <v>7168.23</v>
      </c>
      <c r="D33" s="96">
        <v>9120.73</v>
      </c>
      <c r="E33" s="96">
        <v>10267.450000000001</v>
      </c>
      <c r="F33" s="96">
        <v>13540.42</v>
      </c>
      <c r="G33" s="96">
        <v>15320.47</v>
      </c>
      <c r="H33" s="96">
        <v>15586.97</v>
      </c>
      <c r="I33" s="79">
        <v>17037.18</v>
      </c>
      <c r="K33" s="195"/>
      <c r="L33" s="195"/>
      <c r="M33" s="195"/>
      <c r="N33" s="195"/>
      <c r="O33" s="195"/>
      <c r="P33"/>
      <c r="Q33" s="195"/>
      <c r="R33" s="195"/>
      <c r="S33" s="195"/>
      <c r="T33" s="195"/>
      <c r="U33" s="195"/>
      <c r="V33" s="195"/>
      <c r="W33"/>
      <c r="X33" s="195"/>
      <c r="Y33" s="195"/>
      <c r="Z33" s="195"/>
      <c r="AA33" s="195"/>
      <c r="AB33" s="195"/>
      <c r="AC33" s="195"/>
      <c r="AD33"/>
      <c r="AE33" s="195"/>
      <c r="AF33" s="195"/>
      <c r="AG33" s="195"/>
    </row>
    <row r="34" spans="2:43" s="79" customFormat="1" x14ac:dyDescent="0.25">
      <c r="B34" s="95" t="s">
        <v>52</v>
      </c>
      <c r="C34" s="96">
        <v>68683.66</v>
      </c>
      <c r="D34" s="96">
        <v>69834.83</v>
      </c>
      <c r="E34" s="96">
        <v>86972.4</v>
      </c>
      <c r="F34" s="96">
        <v>87705.95</v>
      </c>
      <c r="G34" s="96">
        <v>73122.61</v>
      </c>
      <c r="H34" s="96">
        <v>77489.16</v>
      </c>
      <c r="I34" s="79">
        <v>73705.48</v>
      </c>
      <c r="K34" s="195"/>
      <c r="L34" s="195"/>
      <c r="M34" s="195"/>
      <c r="N34" s="195"/>
      <c r="O34" s="195"/>
      <c r="P34"/>
      <c r="Q34" s="195"/>
      <c r="R34" s="195"/>
      <c r="S34" s="195"/>
      <c r="T34" s="195"/>
      <c r="U34" s="195"/>
      <c r="V34" s="195"/>
      <c r="W34"/>
      <c r="X34" s="195"/>
      <c r="Y34" s="195"/>
      <c r="Z34" s="195"/>
      <c r="AA34" s="195"/>
      <c r="AB34" s="195"/>
      <c r="AC34" s="195"/>
      <c r="AD34"/>
      <c r="AE34" s="195"/>
      <c r="AF34" s="195"/>
      <c r="AG34" s="195"/>
    </row>
    <row r="35" spans="2:43" s="79" customFormat="1" x14ac:dyDescent="0.25">
      <c r="B35" s="95" t="s">
        <v>53</v>
      </c>
      <c r="C35" s="96">
        <v>80587.05</v>
      </c>
      <c r="D35" s="96">
        <v>87001.74</v>
      </c>
      <c r="E35" s="96">
        <v>95049.53</v>
      </c>
      <c r="F35" s="96">
        <v>111887.07</v>
      </c>
      <c r="G35" s="96">
        <v>97765.35</v>
      </c>
      <c r="H35" s="96">
        <v>99320.21</v>
      </c>
      <c r="I35" s="79">
        <v>88839.039999999994</v>
      </c>
      <c r="K35" s="195"/>
      <c r="L35" s="195"/>
      <c r="M35" s="195"/>
      <c r="N35" s="195"/>
      <c r="O35" s="195"/>
      <c r="P35"/>
      <c r="Q35" s="195"/>
      <c r="R35" s="195"/>
      <c r="S35" s="195"/>
      <c r="T35" s="195"/>
      <c r="U35" s="195"/>
      <c r="V35" s="195"/>
      <c r="W35"/>
      <c r="X35" s="195"/>
      <c r="Y35" s="195"/>
      <c r="Z35" s="195"/>
      <c r="AA35" s="195"/>
      <c r="AB35" s="195"/>
      <c r="AC35" s="195"/>
      <c r="AD35"/>
      <c r="AE35" s="195"/>
      <c r="AF35" s="195"/>
      <c r="AG35" s="195"/>
    </row>
    <row r="36" spans="2:43" s="79" customFormat="1" x14ac:dyDescent="0.25">
      <c r="B36" s="95" t="s">
        <v>54</v>
      </c>
      <c r="C36" s="96">
        <v>4264.91</v>
      </c>
      <c r="D36" s="96">
        <v>5024.3999999999996</v>
      </c>
      <c r="E36" s="96">
        <v>4732.09</v>
      </c>
      <c r="F36" s="96">
        <v>5731.28</v>
      </c>
      <c r="G36" s="96">
        <v>5308.5</v>
      </c>
      <c r="H36" s="96">
        <v>6724.13</v>
      </c>
      <c r="I36" s="79">
        <v>4599.25</v>
      </c>
      <c r="K36" s="195"/>
      <c r="L36" s="195"/>
      <c r="M36" s="195"/>
      <c r="N36" s="195"/>
      <c r="O36" s="195"/>
      <c r="P36"/>
      <c r="Q36" s="195"/>
      <c r="R36" s="195"/>
      <c r="S36" s="195"/>
      <c r="T36" s="195"/>
      <c r="U36" s="195"/>
      <c r="V36" s="195"/>
      <c r="W36"/>
      <c r="X36" s="195"/>
      <c r="Y36" s="195"/>
      <c r="Z36" s="195"/>
      <c r="AA36" s="195"/>
      <c r="AB36" s="195"/>
      <c r="AC36" s="195"/>
      <c r="AD36"/>
      <c r="AE36" s="195"/>
      <c r="AF36" s="195"/>
      <c r="AG36" s="195"/>
    </row>
    <row r="37" spans="2:43" x14ac:dyDescent="0.25">
      <c r="B37" s="17" t="s">
        <v>55</v>
      </c>
      <c r="C37" s="57">
        <v>1564.85</v>
      </c>
      <c r="D37" s="57">
        <v>1559.13</v>
      </c>
      <c r="E37" s="57">
        <v>3085.17</v>
      </c>
      <c r="F37" s="57">
        <v>2510.44</v>
      </c>
      <c r="G37" s="57">
        <v>1409.24</v>
      </c>
      <c r="H37" s="57">
        <v>1487.51</v>
      </c>
      <c r="I37">
        <v>3078.88</v>
      </c>
      <c r="J37" s="195"/>
      <c r="K37" s="195"/>
      <c r="L37" s="195"/>
      <c r="M37" s="195"/>
      <c r="N37" s="195"/>
      <c r="O37" s="195"/>
      <c r="Q37" s="195"/>
      <c r="R37" s="195"/>
      <c r="S37" s="195"/>
      <c r="T37" s="195"/>
      <c r="U37" s="195"/>
      <c r="V37" s="195"/>
      <c r="X37" s="195"/>
      <c r="Y37" s="195"/>
      <c r="Z37" s="195"/>
      <c r="AA37" s="195"/>
      <c r="AB37" s="195"/>
      <c r="AC37" s="195"/>
      <c r="AE37" s="195"/>
      <c r="AF37" s="195"/>
      <c r="AG37" s="195"/>
      <c r="AH37" s="195"/>
      <c r="AI37" s="195"/>
      <c r="AJ37" s="195"/>
      <c r="AL37" s="195"/>
      <c r="AM37" s="195"/>
      <c r="AN37" s="195"/>
      <c r="AO37" s="195"/>
      <c r="AP37" s="195"/>
      <c r="AQ37" s="195"/>
    </row>
    <row r="38" spans="2:43" x14ac:dyDescent="0.25">
      <c r="B38" s="17" t="s">
        <v>56</v>
      </c>
      <c r="C38" s="57">
        <v>44116.88</v>
      </c>
      <c r="D38" s="57">
        <v>46363.51</v>
      </c>
      <c r="E38" s="57">
        <v>36258.43</v>
      </c>
      <c r="F38" s="57">
        <v>44286.559999999998</v>
      </c>
      <c r="G38" s="57">
        <v>54356.95</v>
      </c>
      <c r="H38" s="57">
        <v>48778.37</v>
      </c>
      <c r="I38">
        <v>55166.18</v>
      </c>
    </row>
    <row r="39" spans="2:43" x14ac:dyDescent="0.25">
      <c r="B39" s="10" t="s">
        <v>57</v>
      </c>
      <c r="C39" s="58">
        <v>17301.21</v>
      </c>
      <c r="D39" s="58">
        <v>16041.1</v>
      </c>
      <c r="E39" s="58">
        <v>14664.43</v>
      </c>
      <c r="F39" s="58">
        <v>15680.32</v>
      </c>
      <c r="G39" s="58">
        <v>24786.53</v>
      </c>
      <c r="H39" s="58">
        <v>21215.67</v>
      </c>
      <c r="I39">
        <v>24774.959999999999</v>
      </c>
      <c r="AB39" s="195"/>
      <c r="AC39" s="195"/>
      <c r="AD39" s="195"/>
      <c r="AE39" s="195"/>
      <c r="AF39" s="195"/>
      <c r="AG39" s="195"/>
    </row>
    <row r="40" spans="2:43" x14ac:dyDescent="0.25">
      <c r="B40" s="10" t="s">
        <v>58</v>
      </c>
      <c r="C40" s="58">
        <v>6131.27</v>
      </c>
      <c r="D40" s="58">
        <v>7070.7</v>
      </c>
      <c r="E40" s="58">
        <v>4052.46</v>
      </c>
      <c r="F40" s="58">
        <v>4743.82</v>
      </c>
      <c r="G40" s="58">
        <v>3766.3</v>
      </c>
      <c r="H40" s="58">
        <v>2978.38</v>
      </c>
      <c r="I40">
        <v>4171.32</v>
      </c>
      <c r="AB40" s="195"/>
      <c r="AC40" s="195"/>
      <c r="AD40" s="195"/>
      <c r="AE40" s="195"/>
      <c r="AF40" s="195"/>
      <c r="AG40" s="195"/>
      <c r="AI40" s="195"/>
      <c r="AJ40" s="195"/>
      <c r="AK40" s="195"/>
      <c r="AL40" s="195"/>
      <c r="AM40" s="195"/>
      <c r="AN40" s="195"/>
    </row>
    <row r="41" spans="2:43" x14ac:dyDescent="0.25">
      <c r="B41" s="10" t="s">
        <v>59</v>
      </c>
      <c r="C41" s="58">
        <v>28190.13</v>
      </c>
      <c r="D41" s="58">
        <v>27781.34</v>
      </c>
      <c r="E41" s="58">
        <v>15275.44</v>
      </c>
      <c r="F41" s="58">
        <v>17403.09</v>
      </c>
      <c r="G41" s="58">
        <v>24916.49</v>
      </c>
      <c r="H41" s="58">
        <v>17836.12</v>
      </c>
      <c r="I41">
        <v>21640.16</v>
      </c>
      <c r="AB41" s="195"/>
      <c r="AC41" s="195"/>
      <c r="AD41" s="195"/>
      <c r="AE41" s="195"/>
      <c r="AF41" s="195"/>
      <c r="AG41" s="195"/>
      <c r="AI41" s="195"/>
      <c r="AJ41" s="195"/>
      <c r="AK41" s="195"/>
      <c r="AL41" s="195"/>
      <c r="AM41" s="195"/>
      <c r="AN41" s="195"/>
    </row>
    <row r="42" spans="2:43" x14ac:dyDescent="0.25">
      <c r="B42" s="11" t="s">
        <v>60</v>
      </c>
      <c r="C42" s="62">
        <v>37414.85</v>
      </c>
      <c r="D42" s="62">
        <v>35629.56</v>
      </c>
      <c r="E42" s="62">
        <v>72264.84</v>
      </c>
      <c r="F42" s="62">
        <v>71294.820000000007</v>
      </c>
      <c r="G42" s="62">
        <v>99252.19</v>
      </c>
      <c r="H42" s="62">
        <v>119324.77</v>
      </c>
      <c r="I42">
        <v>113161.55</v>
      </c>
      <c r="AB42" s="195"/>
      <c r="AC42" s="195"/>
      <c r="AD42" s="195"/>
      <c r="AE42" s="195"/>
      <c r="AF42" s="195"/>
      <c r="AG42" s="195"/>
      <c r="AI42" s="195"/>
      <c r="AJ42" s="195"/>
      <c r="AK42" s="195"/>
      <c r="AL42" s="195"/>
      <c r="AM42" s="195"/>
      <c r="AN42" s="195"/>
    </row>
    <row r="43" spans="2:43" x14ac:dyDescent="0.25">
      <c r="AB43" s="195"/>
      <c r="AC43" s="195"/>
      <c r="AD43" s="195"/>
      <c r="AE43" s="195"/>
      <c r="AF43" s="195"/>
      <c r="AG43" s="195"/>
      <c r="AI43" s="195"/>
      <c r="AJ43" s="195"/>
      <c r="AK43" s="195"/>
      <c r="AL43" s="195"/>
      <c r="AM43" s="195"/>
      <c r="AN43" s="195"/>
    </row>
    <row r="44" spans="2:43" x14ac:dyDescent="0.25">
      <c r="AB44" s="195"/>
      <c r="AC44" s="195"/>
      <c r="AD44" s="195"/>
      <c r="AE44" s="195"/>
      <c r="AF44" s="195"/>
      <c r="AG44" s="195"/>
      <c r="AI44" s="195"/>
      <c r="AJ44" s="195"/>
      <c r="AK44" s="195"/>
      <c r="AL44" s="195"/>
      <c r="AM44" s="195"/>
      <c r="AN44" s="195"/>
    </row>
    <row r="45" spans="2:43" x14ac:dyDescent="0.25">
      <c r="AB45" s="195"/>
      <c r="AC45" s="195"/>
      <c r="AD45" s="195"/>
      <c r="AE45" s="195"/>
      <c r="AF45" s="195"/>
      <c r="AG45" s="195"/>
      <c r="AI45" s="195"/>
      <c r="AJ45" s="195"/>
      <c r="AK45" s="195"/>
      <c r="AL45" s="195"/>
      <c r="AM45" s="195"/>
      <c r="AN45" s="195"/>
    </row>
    <row r="46" spans="2:43" x14ac:dyDescent="0.25">
      <c r="AB46" s="195"/>
      <c r="AC46" s="195"/>
      <c r="AD46" s="195"/>
      <c r="AE46" s="195"/>
      <c r="AF46" s="195"/>
      <c r="AG46" s="195"/>
      <c r="AI46" s="195"/>
      <c r="AJ46" s="195"/>
      <c r="AK46" s="195"/>
      <c r="AL46" s="195"/>
      <c r="AM46" s="195"/>
      <c r="AN46" s="195"/>
    </row>
    <row r="47" spans="2:43" x14ac:dyDescent="0.25">
      <c r="AB47" s="195"/>
      <c r="AC47" s="195"/>
      <c r="AD47" s="195"/>
      <c r="AE47" s="195"/>
      <c r="AF47" s="195"/>
      <c r="AG47" s="195"/>
      <c r="AI47" s="195"/>
      <c r="AJ47" s="195"/>
      <c r="AK47" s="195"/>
      <c r="AL47" s="195"/>
      <c r="AM47" s="195"/>
      <c r="AN47" s="195"/>
    </row>
    <row r="48" spans="2:43" x14ac:dyDescent="0.25">
      <c r="AB48" s="195"/>
      <c r="AC48" s="195"/>
      <c r="AD48" s="195"/>
      <c r="AE48" s="195"/>
      <c r="AF48" s="195"/>
      <c r="AG48" s="195"/>
      <c r="AI48" s="195"/>
      <c r="AJ48" s="195"/>
      <c r="AK48" s="195"/>
      <c r="AL48" s="195"/>
      <c r="AM48" s="195"/>
      <c r="AN48" s="195"/>
    </row>
    <row r="49" spans="28:40" x14ac:dyDescent="0.25">
      <c r="AB49" s="195"/>
      <c r="AC49" s="195"/>
      <c r="AD49" s="195"/>
      <c r="AE49" s="195"/>
      <c r="AF49" s="195"/>
      <c r="AG49" s="195"/>
      <c r="AI49" s="195"/>
      <c r="AJ49" s="195"/>
      <c r="AK49" s="195"/>
      <c r="AL49" s="195"/>
      <c r="AM49" s="195"/>
      <c r="AN49" s="195"/>
    </row>
    <row r="50" spans="28:40" x14ac:dyDescent="0.25">
      <c r="AB50" s="195"/>
      <c r="AC50" s="195"/>
      <c r="AD50" s="195"/>
      <c r="AE50" s="195"/>
      <c r="AF50" s="195"/>
      <c r="AG50" s="195"/>
      <c r="AI50" s="195"/>
      <c r="AJ50" s="195"/>
      <c r="AK50" s="195"/>
      <c r="AL50" s="195"/>
      <c r="AM50" s="195"/>
      <c r="AN50" s="195"/>
    </row>
    <row r="51" spans="28:40" x14ac:dyDescent="0.25">
      <c r="AB51" s="195"/>
      <c r="AC51" s="195"/>
      <c r="AD51" s="195"/>
      <c r="AE51" s="195"/>
      <c r="AF51" s="195"/>
      <c r="AG51" s="195"/>
      <c r="AI51" s="195"/>
      <c r="AJ51" s="195"/>
      <c r="AK51" s="195"/>
      <c r="AL51" s="195"/>
      <c r="AM51" s="195"/>
      <c r="AN51" s="195"/>
    </row>
    <row r="52" spans="28:40" x14ac:dyDescent="0.25">
      <c r="AB52" s="195"/>
      <c r="AC52" s="195"/>
      <c r="AD52" s="195"/>
      <c r="AE52" s="195"/>
      <c r="AF52" s="195"/>
      <c r="AG52" s="195"/>
      <c r="AI52" s="195"/>
      <c r="AJ52" s="195"/>
      <c r="AK52" s="195"/>
      <c r="AL52" s="195"/>
      <c r="AM52" s="195"/>
      <c r="AN52" s="195"/>
    </row>
    <row r="53" spans="28:40" x14ac:dyDescent="0.25">
      <c r="AI53" s="195"/>
      <c r="AJ53" s="195"/>
      <c r="AK53" s="195"/>
      <c r="AL53" s="195"/>
      <c r="AM53" s="195"/>
      <c r="AN53" s="195"/>
    </row>
  </sheetData>
  <mergeCells count="9">
    <mergeCell ref="AG7:AK7"/>
    <mergeCell ref="AB7:AF7"/>
    <mergeCell ref="B24:I25"/>
    <mergeCell ref="B6:AA6"/>
    <mergeCell ref="C7:G7"/>
    <mergeCell ref="H7:L7"/>
    <mergeCell ref="M7:Q7"/>
    <mergeCell ref="R7:V7"/>
    <mergeCell ref="W7:AA7"/>
  </mergeCells>
  <hyperlinks>
    <hyperlink ref="A1" location="ÍNDICE!A1" display="ÍNDIC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49"/>
  <sheetViews>
    <sheetView zoomScale="90" zoomScaleNormal="90" workbookViewId="0">
      <selection activeCell="A38" sqref="A38"/>
    </sheetView>
  </sheetViews>
  <sheetFormatPr baseColWidth="10" defaultRowHeight="15" x14ac:dyDescent="0.25"/>
  <cols>
    <col min="3" max="3" width="15.5703125" customWidth="1"/>
    <col min="4" max="4" width="20.42578125" style="61" customWidth="1"/>
    <col min="5" max="5" width="16.140625" style="61" customWidth="1"/>
    <col min="7" max="7" width="21.5703125" customWidth="1"/>
    <col min="8" max="8" width="37.42578125" customWidth="1"/>
  </cols>
  <sheetData>
    <row r="1" spans="1:17" s="51" customFormat="1" x14ac:dyDescent="0.25">
      <c r="A1" s="56" t="s">
        <v>127</v>
      </c>
      <c r="D1" s="61"/>
      <c r="E1" s="61"/>
    </row>
    <row r="2" spans="1:17" x14ac:dyDescent="0.25">
      <c r="A2" s="1" t="s">
        <v>241</v>
      </c>
    </row>
    <row r="4" spans="1:17" s="36" customFormat="1" x14ac:dyDescent="0.25">
      <c r="A4" s="55" t="s">
        <v>98</v>
      </c>
      <c r="B4" s="36" t="s">
        <v>563</v>
      </c>
      <c r="D4" s="61"/>
      <c r="E4" s="61"/>
      <c r="J4" s="52" t="s">
        <v>126</v>
      </c>
    </row>
    <row r="5" spans="1:17" x14ac:dyDescent="0.25">
      <c r="K5">
        <v>2009</v>
      </c>
      <c r="L5">
        <v>2010</v>
      </c>
      <c r="M5" s="51">
        <v>2011</v>
      </c>
      <c r="N5" s="51">
        <v>2012</v>
      </c>
      <c r="O5" s="51">
        <v>2013</v>
      </c>
      <c r="P5" s="195">
        <v>2014</v>
      </c>
      <c r="Q5" t="s">
        <v>496</v>
      </c>
    </row>
    <row r="6" spans="1:17" x14ac:dyDescent="0.25">
      <c r="B6" s="652" t="s">
        <v>561</v>
      </c>
      <c r="C6" s="652"/>
      <c r="D6" s="652"/>
      <c r="E6" s="652"/>
      <c r="G6" s="652" t="s">
        <v>562</v>
      </c>
      <c r="H6" s="652"/>
      <c r="J6" s="32" t="s">
        <v>5</v>
      </c>
      <c r="K6" s="159">
        <v>343.43</v>
      </c>
      <c r="L6" s="154">
        <v>435.86</v>
      </c>
      <c r="M6" s="159">
        <v>11.94</v>
      </c>
      <c r="N6" s="154">
        <v>88.72</v>
      </c>
      <c r="O6" s="154">
        <v>1176.25</v>
      </c>
      <c r="P6" s="154">
        <v>991.43</v>
      </c>
      <c r="Q6" s="154">
        <v>382.99</v>
      </c>
    </row>
    <row r="7" spans="1:17" ht="60.75" thickBot="1" x14ac:dyDescent="0.3">
      <c r="B7" s="7"/>
      <c r="C7" s="439" t="s">
        <v>560</v>
      </c>
      <c r="D7" s="103" t="s">
        <v>558</v>
      </c>
      <c r="E7" s="103" t="s">
        <v>8</v>
      </c>
      <c r="G7" s="7"/>
      <c r="H7" s="116" t="s">
        <v>559</v>
      </c>
      <c r="J7" s="32" t="s">
        <v>46</v>
      </c>
      <c r="K7" s="159">
        <v>4834.38</v>
      </c>
      <c r="L7" s="154">
        <v>4589.8</v>
      </c>
      <c r="M7" s="159">
        <v>3549.76</v>
      </c>
      <c r="N7" s="154">
        <v>4471.51</v>
      </c>
      <c r="O7" s="154">
        <v>5938.34</v>
      </c>
      <c r="P7" s="154">
        <v>4362.8100000000004</v>
      </c>
      <c r="Q7" s="154">
        <v>4855.5</v>
      </c>
    </row>
    <row r="8" spans="1:17" ht="15.75" thickTop="1" x14ac:dyDescent="0.25">
      <c r="B8" s="9" t="s">
        <v>5</v>
      </c>
      <c r="C8" s="153">
        <v>204.21</v>
      </c>
      <c r="D8" s="153">
        <v>1</v>
      </c>
      <c r="E8" s="153">
        <v>205.21</v>
      </c>
      <c r="G8" s="27">
        <v>2009</v>
      </c>
      <c r="H8" s="30"/>
      <c r="J8" s="32" t="s">
        <v>6</v>
      </c>
      <c r="K8" s="159">
        <v>2631.96</v>
      </c>
      <c r="L8" s="154">
        <v>2970.47</v>
      </c>
      <c r="M8" s="159">
        <v>3068.29</v>
      </c>
      <c r="N8" s="154">
        <v>2531.2399999999998</v>
      </c>
      <c r="O8" s="154">
        <v>784.66</v>
      </c>
      <c r="P8" s="154">
        <v>2387.2399999999998</v>
      </c>
      <c r="Q8" s="154">
        <v>4929.5600000000004</v>
      </c>
    </row>
    <row r="9" spans="1:17" x14ac:dyDescent="0.25">
      <c r="B9" s="10" t="s">
        <v>46</v>
      </c>
      <c r="C9" s="154">
        <v>3475.39</v>
      </c>
      <c r="D9" s="154">
        <v>504.49</v>
      </c>
      <c r="E9" s="154">
        <v>3979.88</v>
      </c>
      <c r="G9" s="32" t="s">
        <v>5</v>
      </c>
      <c r="H9" s="159">
        <v>343.43</v>
      </c>
      <c r="J9" s="32" t="s">
        <v>7</v>
      </c>
      <c r="K9" s="159">
        <v>291.98</v>
      </c>
      <c r="L9" s="154">
        <v>156.38999999999999</v>
      </c>
      <c r="M9" s="159">
        <v>416.1</v>
      </c>
      <c r="N9" s="154">
        <v>261.86</v>
      </c>
      <c r="O9" s="154">
        <v>3125.01</v>
      </c>
      <c r="P9" s="154">
        <v>3760.55</v>
      </c>
      <c r="Q9" s="154">
        <v>3930.99</v>
      </c>
    </row>
    <row r="10" spans="1:17" x14ac:dyDescent="0.25">
      <c r="B10" s="10" t="s">
        <v>6</v>
      </c>
      <c r="C10" s="154">
        <v>1682.5</v>
      </c>
      <c r="D10" s="154">
        <v>83.14</v>
      </c>
      <c r="E10" s="154">
        <v>1765.64</v>
      </c>
      <c r="G10" s="32" t="s">
        <v>46</v>
      </c>
      <c r="H10" s="159">
        <v>4834.38</v>
      </c>
      <c r="J10" s="32" t="s">
        <v>8</v>
      </c>
      <c r="K10" s="91">
        <v>7761.5835414808134</v>
      </c>
      <c r="L10" s="91">
        <v>7808.9862763037481</v>
      </c>
      <c r="M10" s="91">
        <v>6750.4548954372667</v>
      </c>
      <c r="N10" s="91">
        <v>7044.8737184466054</v>
      </c>
      <c r="O10" s="91">
        <v>10561.81136953</v>
      </c>
      <c r="P10" s="91">
        <v>11019.482</v>
      </c>
      <c r="Q10" s="139">
        <f>SUM(Q6:Q9)</f>
        <v>14099.039999999999</v>
      </c>
    </row>
    <row r="11" spans="1:17" x14ac:dyDescent="0.25">
      <c r="B11" s="10" t="s">
        <v>7</v>
      </c>
      <c r="C11" s="154">
        <v>87.11</v>
      </c>
      <c r="D11" s="154">
        <v>736.75</v>
      </c>
      <c r="E11" s="154">
        <v>823.85</v>
      </c>
      <c r="G11" s="32" t="s">
        <v>6</v>
      </c>
      <c r="H11" s="159">
        <v>2631.96</v>
      </c>
      <c r="K11" s="79"/>
      <c r="L11" s="79"/>
      <c r="M11" s="79"/>
      <c r="N11" s="79"/>
      <c r="O11" s="79"/>
      <c r="P11" s="79"/>
    </row>
    <row r="12" spans="1:17" x14ac:dyDescent="0.25">
      <c r="B12" s="16" t="s">
        <v>8</v>
      </c>
      <c r="C12" s="160">
        <v>5449.2</v>
      </c>
      <c r="D12" s="160">
        <v>1325.38</v>
      </c>
      <c r="E12" s="160">
        <v>6774.58</v>
      </c>
      <c r="G12" s="32" t="s">
        <v>7</v>
      </c>
      <c r="H12" s="159">
        <v>291.98</v>
      </c>
    </row>
    <row r="13" spans="1:17" x14ac:dyDescent="0.25">
      <c r="B13" s="83" t="s">
        <v>239</v>
      </c>
      <c r="G13" s="32" t="s">
        <v>8</v>
      </c>
      <c r="H13" s="47">
        <f>SUM(H9:H12)</f>
        <v>8101.75</v>
      </c>
    </row>
    <row r="14" spans="1:17" x14ac:dyDescent="0.25">
      <c r="G14" s="28">
        <v>2010</v>
      </c>
      <c r="H14" s="169"/>
    </row>
    <row r="15" spans="1:17" x14ac:dyDescent="0.25">
      <c r="B15" s="195"/>
      <c r="C15" s="195"/>
      <c r="G15" s="32" t="s">
        <v>5</v>
      </c>
      <c r="H15" s="154">
        <v>435.86</v>
      </c>
    </row>
    <row r="16" spans="1:17" x14ac:dyDescent="0.25">
      <c r="A16" s="195"/>
      <c r="B16" s="195"/>
      <c r="C16" s="195"/>
      <c r="D16" s="195"/>
      <c r="G16" s="32" t="s">
        <v>46</v>
      </c>
      <c r="H16" s="154">
        <v>4589.8</v>
      </c>
    </row>
    <row r="17" spans="1:8" x14ac:dyDescent="0.25">
      <c r="A17" s="195"/>
      <c r="B17" s="195"/>
      <c r="C17" s="195"/>
      <c r="D17" s="195"/>
      <c r="G17" s="32" t="s">
        <v>6</v>
      </c>
      <c r="H17" s="154">
        <v>2970.47</v>
      </c>
    </row>
    <row r="18" spans="1:8" x14ac:dyDescent="0.25">
      <c r="A18" s="195"/>
      <c r="B18" s="195"/>
      <c r="C18" s="195"/>
      <c r="D18" s="195"/>
      <c r="G18" s="32" t="s">
        <v>7</v>
      </c>
      <c r="H18" s="154">
        <v>156.38999999999999</v>
      </c>
    </row>
    <row r="19" spans="1:8" x14ac:dyDescent="0.25">
      <c r="A19" s="195"/>
      <c r="B19" s="195"/>
      <c r="C19" s="195"/>
      <c r="D19" s="195"/>
      <c r="G19" s="33" t="s">
        <v>8</v>
      </c>
      <c r="H19" s="156">
        <f>SUM(H15:H18)</f>
        <v>8152.5199999999995</v>
      </c>
    </row>
    <row r="20" spans="1:8" x14ac:dyDescent="0.25">
      <c r="A20" s="195"/>
      <c r="B20" s="195"/>
      <c r="C20" s="195"/>
      <c r="D20" s="195"/>
      <c r="G20" s="27">
        <v>2011</v>
      </c>
      <c r="H20" s="159"/>
    </row>
    <row r="21" spans="1:8" x14ac:dyDescent="0.25">
      <c r="A21" s="195"/>
      <c r="B21" s="195"/>
      <c r="C21" s="195"/>
      <c r="D21" s="195"/>
      <c r="G21" s="32" t="s">
        <v>5</v>
      </c>
      <c r="H21" s="159">
        <v>11.94</v>
      </c>
    </row>
    <row r="22" spans="1:8" x14ac:dyDescent="0.25">
      <c r="B22" s="195"/>
      <c r="C22" s="195"/>
      <c r="G22" s="32" t="s">
        <v>46</v>
      </c>
      <c r="H22" s="159">
        <v>3549.76</v>
      </c>
    </row>
    <row r="23" spans="1:8" x14ac:dyDescent="0.25">
      <c r="B23" s="195"/>
      <c r="C23" s="195"/>
      <c r="G23" s="32" t="s">
        <v>6</v>
      </c>
      <c r="H23" s="159">
        <v>3068.29</v>
      </c>
    </row>
    <row r="24" spans="1:8" x14ac:dyDescent="0.25">
      <c r="B24" s="195"/>
      <c r="C24" s="195"/>
      <c r="G24" s="32" t="s">
        <v>7</v>
      </c>
      <c r="H24" s="159">
        <v>416.1</v>
      </c>
    </row>
    <row r="25" spans="1:8" x14ac:dyDescent="0.25">
      <c r="B25" s="195"/>
      <c r="C25" s="195"/>
      <c r="G25" s="32" t="s">
        <v>8</v>
      </c>
      <c r="H25" s="47">
        <f>SUM(H20:H24)</f>
        <v>7046.09</v>
      </c>
    </row>
    <row r="26" spans="1:8" x14ac:dyDescent="0.25">
      <c r="B26" s="195"/>
      <c r="C26" s="195"/>
      <c r="G26" s="28">
        <v>2012</v>
      </c>
      <c r="H26" s="169"/>
    </row>
    <row r="27" spans="1:8" x14ac:dyDescent="0.25">
      <c r="B27" s="195"/>
      <c r="C27" s="195"/>
      <c r="G27" s="32" t="s">
        <v>5</v>
      </c>
      <c r="H27" s="154">
        <v>88.72</v>
      </c>
    </row>
    <row r="28" spans="1:8" x14ac:dyDescent="0.25">
      <c r="B28" s="195"/>
      <c r="C28" s="195"/>
      <c r="G28" s="32" t="s">
        <v>46</v>
      </c>
      <c r="H28" s="154">
        <v>4471.51</v>
      </c>
    </row>
    <row r="29" spans="1:8" x14ac:dyDescent="0.25">
      <c r="B29" s="195"/>
      <c r="C29" s="195"/>
      <c r="G29" s="32" t="s">
        <v>6</v>
      </c>
      <c r="H29" s="154">
        <v>2531.2399999999998</v>
      </c>
    </row>
    <row r="30" spans="1:8" x14ac:dyDescent="0.25">
      <c r="B30" s="195"/>
      <c r="C30" s="195"/>
      <c r="G30" s="32" t="s">
        <v>7</v>
      </c>
      <c r="H30" s="154">
        <v>261.86</v>
      </c>
    </row>
    <row r="31" spans="1:8" x14ac:dyDescent="0.25">
      <c r="B31" s="195"/>
      <c r="C31" s="195"/>
      <c r="G31" s="33" t="s">
        <v>8</v>
      </c>
      <c r="H31" s="156">
        <f>SUM(H27:H30)</f>
        <v>7353.33</v>
      </c>
    </row>
    <row r="32" spans="1:8" x14ac:dyDescent="0.25">
      <c r="B32" s="195"/>
      <c r="C32" s="195"/>
      <c r="G32" s="28">
        <v>2013</v>
      </c>
      <c r="H32" s="169"/>
    </row>
    <row r="33" spans="2:8" x14ac:dyDescent="0.25">
      <c r="B33" s="195"/>
      <c r="C33" s="195"/>
      <c r="G33" s="32" t="s">
        <v>5</v>
      </c>
      <c r="H33" s="154">
        <v>1176.25</v>
      </c>
    </row>
    <row r="34" spans="2:8" x14ac:dyDescent="0.25">
      <c r="B34" s="195"/>
      <c r="C34" s="195"/>
      <c r="G34" s="32" t="s">
        <v>46</v>
      </c>
      <c r="H34" s="154">
        <v>5938.34</v>
      </c>
    </row>
    <row r="35" spans="2:8" x14ac:dyDescent="0.25">
      <c r="B35" s="195"/>
      <c r="C35" s="195"/>
      <c r="G35" s="32" t="s">
        <v>6</v>
      </c>
      <c r="H35" s="154">
        <v>784.66</v>
      </c>
    </row>
    <row r="36" spans="2:8" x14ac:dyDescent="0.25">
      <c r="B36" s="195"/>
      <c r="C36" s="195"/>
      <c r="G36" s="32" t="s">
        <v>7</v>
      </c>
      <c r="H36" s="154">
        <v>3125.01</v>
      </c>
    </row>
    <row r="37" spans="2:8" x14ac:dyDescent="0.25">
      <c r="B37" s="195"/>
      <c r="C37" s="195"/>
      <c r="G37" s="33" t="s">
        <v>8</v>
      </c>
      <c r="H37" s="170">
        <f>SUM(H33:H36)</f>
        <v>11024.26</v>
      </c>
    </row>
    <row r="38" spans="2:8" x14ac:dyDescent="0.25">
      <c r="B38" s="195"/>
      <c r="C38" s="195"/>
      <c r="G38" s="163">
        <v>2014</v>
      </c>
      <c r="H38" s="169"/>
    </row>
    <row r="39" spans="2:8" x14ac:dyDescent="0.25">
      <c r="B39" s="195"/>
      <c r="C39" s="195"/>
      <c r="G39" s="164" t="s">
        <v>5</v>
      </c>
      <c r="H39" s="154">
        <v>991.43</v>
      </c>
    </row>
    <row r="40" spans="2:8" x14ac:dyDescent="0.25">
      <c r="B40" s="195"/>
      <c r="C40" s="195"/>
      <c r="G40" s="164" t="s">
        <v>46</v>
      </c>
      <c r="H40" s="154">
        <v>4362.8100000000004</v>
      </c>
    </row>
    <row r="41" spans="2:8" x14ac:dyDescent="0.25">
      <c r="B41" s="195"/>
      <c r="C41" s="195"/>
      <c r="G41" s="164" t="s">
        <v>6</v>
      </c>
      <c r="H41" s="154">
        <v>2387.2399999999998</v>
      </c>
    </row>
    <row r="42" spans="2:8" x14ac:dyDescent="0.25">
      <c r="B42" s="195"/>
      <c r="C42" s="195"/>
      <c r="G42" s="164" t="s">
        <v>7</v>
      </c>
      <c r="H42" s="154">
        <v>3760.55</v>
      </c>
    </row>
    <row r="43" spans="2:8" x14ac:dyDescent="0.25">
      <c r="B43" s="195"/>
      <c r="C43" s="195"/>
      <c r="G43" s="33" t="s">
        <v>8</v>
      </c>
      <c r="H43" s="156">
        <f>SUM(H39:H42)</f>
        <v>11502.03</v>
      </c>
    </row>
    <row r="44" spans="2:8" x14ac:dyDescent="0.25">
      <c r="B44" s="195"/>
      <c r="C44" s="195"/>
      <c r="G44" s="163" t="s">
        <v>496</v>
      </c>
      <c r="H44" s="169"/>
    </row>
    <row r="45" spans="2:8" x14ac:dyDescent="0.25">
      <c r="B45" s="195"/>
      <c r="C45" s="195"/>
      <c r="G45" s="441" t="s">
        <v>5</v>
      </c>
      <c r="H45" s="154">
        <v>382.99</v>
      </c>
    </row>
    <row r="46" spans="2:8" x14ac:dyDescent="0.25">
      <c r="B46" s="195"/>
      <c r="C46" s="195"/>
      <c r="G46" s="441" t="s">
        <v>46</v>
      </c>
      <c r="H46" s="154">
        <v>4855.5</v>
      </c>
    </row>
    <row r="47" spans="2:8" x14ac:dyDescent="0.25">
      <c r="B47" s="195"/>
      <c r="C47" s="195"/>
      <c r="G47" s="441" t="s">
        <v>6</v>
      </c>
      <c r="H47" s="154">
        <v>4929.5600000000004</v>
      </c>
    </row>
    <row r="48" spans="2:8" x14ac:dyDescent="0.25">
      <c r="B48" s="195"/>
      <c r="C48" s="195"/>
      <c r="G48" s="441" t="s">
        <v>7</v>
      </c>
      <c r="H48" s="154">
        <v>3930.99</v>
      </c>
    </row>
    <row r="49" spans="2:8" x14ac:dyDescent="0.25">
      <c r="B49" s="195"/>
      <c r="C49" s="195"/>
      <c r="G49" s="442" t="s">
        <v>8</v>
      </c>
      <c r="H49" s="156">
        <f>SUM(H45:H48)</f>
        <v>14099.039999999999</v>
      </c>
    </row>
  </sheetData>
  <mergeCells count="2">
    <mergeCell ref="G6:H6"/>
    <mergeCell ref="B6:E6"/>
  </mergeCells>
  <hyperlinks>
    <hyperlink ref="A1" location="ÍNDICE!A1" display="ÍNDICE"/>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V49"/>
  <sheetViews>
    <sheetView zoomScale="85" zoomScaleNormal="85" workbookViewId="0">
      <selection activeCell="A38" sqref="A38"/>
    </sheetView>
  </sheetViews>
  <sheetFormatPr baseColWidth="10" defaultRowHeight="15" x14ac:dyDescent="0.25"/>
  <cols>
    <col min="2" max="2" width="16.7109375" customWidth="1"/>
    <col min="3" max="3" width="13" customWidth="1"/>
    <col min="7" max="7" width="12.85546875" customWidth="1"/>
  </cols>
  <sheetData>
    <row r="1" spans="1:22" x14ac:dyDescent="0.25">
      <c r="A1" s="56" t="s">
        <v>127</v>
      </c>
    </row>
    <row r="2" spans="1:22" x14ac:dyDescent="0.25">
      <c r="A2" s="1" t="s">
        <v>330</v>
      </c>
    </row>
    <row r="4" spans="1:22" x14ac:dyDescent="0.25">
      <c r="A4" s="55" t="s">
        <v>98</v>
      </c>
      <c r="B4" t="s">
        <v>710</v>
      </c>
    </row>
    <row r="7" spans="1:22" x14ac:dyDescent="0.25">
      <c r="B7" s="109"/>
      <c r="C7" s="709" t="s">
        <v>356</v>
      </c>
      <c r="D7" s="710"/>
      <c r="E7" s="710"/>
      <c r="F7" s="710"/>
      <c r="G7" s="710"/>
      <c r="H7" s="710"/>
      <c r="I7" s="710"/>
      <c r="J7" s="710"/>
      <c r="K7" s="710"/>
      <c r="L7" s="711"/>
      <c r="M7" s="131"/>
      <c r="N7" s="195"/>
      <c r="O7" s="195"/>
      <c r="P7" s="195"/>
      <c r="Q7" s="195"/>
      <c r="R7" s="195"/>
      <c r="S7" s="195"/>
      <c r="T7" s="195"/>
      <c r="U7" s="195"/>
      <c r="V7" s="195"/>
    </row>
    <row r="8" spans="1:22" x14ac:dyDescent="0.25">
      <c r="B8" s="110"/>
      <c r="C8" s="707" t="s">
        <v>0</v>
      </c>
      <c r="D8" s="708"/>
      <c r="E8" s="707" t="s">
        <v>1</v>
      </c>
      <c r="F8" s="708"/>
      <c r="G8" s="707">
        <v>2013</v>
      </c>
      <c r="H8" s="708"/>
      <c r="I8" s="707">
        <v>2014</v>
      </c>
      <c r="J8" s="708"/>
      <c r="K8" s="707" t="s">
        <v>496</v>
      </c>
      <c r="L8" s="708"/>
      <c r="M8" s="131"/>
      <c r="N8" s="195"/>
      <c r="O8" s="195"/>
      <c r="P8" s="195"/>
      <c r="Q8" s="195"/>
      <c r="R8" s="195"/>
      <c r="S8" s="195"/>
      <c r="T8" s="195"/>
      <c r="U8" s="195"/>
      <c r="V8" s="195"/>
    </row>
    <row r="9" spans="1:22" ht="15.75" thickBot="1" x14ac:dyDescent="0.3">
      <c r="B9" s="111"/>
      <c r="C9" s="49" t="s">
        <v>245</v>
      </c>
      <c r="D9" s="76" t="s">
        <v>178</v>
      </c>
      <c r="E9" s="49" t="s">
        <v>245</v>
      </c>
      <c r="F9" s="49" t="s">
        <v>178</v>
      </c>
      <c r="G9" s="75" t="s">
        <v>245</v>
      </c>
      <c r="H9" s="76" t="s">
        <v>178</v>
      </c>
      <c r="I9" s="174" t="s">
        <v>245</v>
      </c>
      <c r="J9" s="175" t="s">
        <v>178</v>
      </c>
      <c r="K9" s="174" t="s">
        <v>245</v>
      </c>
      <c r="L9" s="175" t="s">
        <v>178</v>
      </c>
      <c r="M9" s="131"/>
      <c r="N9" s="195"/>
      <c r="O9" s="195"/>
      <c r="P9" s="195"/>
      <c r="Q9" s="195"/>
      <c r="R9" s="195"/>
      <c r="S9" s="195"/>
      <c r="T9" s="195"/>
      <c r="U9" s="195"/>
      <c r="V9" s="195"/>
    </row>
    <row r="10" spans="1:22" ht="15.75" thickTop="1" x14ac:dyDescent="0.25">
      <c r="B10" s="88" t="s">
        <v>154</v>
      </c>
      <c r="C10" s="347">
        <v>654</v>
      </c>
      <c r="D10" s="190">
        <f t="shared" ref="D10:D15" si="0">C10/$C$15</f>
        <v>0.71553610503282272</v>
      </c>
      <c r="E10" s="153">
        <v>1249</v>
      </c>
      <c r="F10" s="161">
        <f t="shared" ref="F10:F15" si="1">E10/$E$15</f>
        <v>0.60601649684619119</v>
      </c>
      <c r="G10" s="188">
        <f xml:space="preserve"> 1278</f>
        <v>1278</v>
      </c>
      <c r="H10" s="190">
        <f>G10/$G$15</f>
        <v>0.56825255669186303</v>
      </c>
      <c r="I10" s="188">
        <f>1218</f>
        <v>1218</v>
      </c>
      <c r="J10" s="190">
        <f>I10/$I$15</f>
        <v>0.52864583333333337</v>
      </c>
      <c r="K10" s="188">
        <v>1304</v>
      </c>
      <c r="L10" s="190">
        <f t="shared" ref="L10:L15" si="2">K10/$K$15</f>
        <v>0.56255392579810182</v>
      </c>
      <c r="M10" s="131"/>
      <c r="N10" s="224"/>
      <c r="O10" s="195"/>
      <c r="P10" s="195"/>
      <c r="Q10" s="139"/>
      <c r="R10" s="139"/>
      <c r="S10" s="139"/>
      <c r="T10" s="139"/>
      <c r="U10" s="139"/>
      <c r="V10" s="139"/>
    </row>
    <row r="11" spans="1:22" x14ac:dyDescent="0.25">
      <c r="B11" s="88" t="s">
        <v>155</v>
      </c>
      <c r="C11" s="325">
        <v>158</v>
      </c>
      <c r="D11" s="176">
        <f t="shared" si="0"/>
        <v>0.17286652078774617</v>
      </c>
      <c r="E11" s="150">
        <v>374</v>
      </c>
      <c r="F11" s="319">
        <f t="shared" si="1"/>
        <v>0.18146530810286268</v>
      </c>
      <c r="G11" s="325">
        <f xml:space="preserve"> 413</f>
        <v>413</v>
      </c>
      <c r="H11" s="176">
        <f>G11/$G$15</f>
        <v>0.18363717207647842</v>
      </c>
      <c r="I11" s="325">
        <f>415</f>
        <v>415</v>
      </c>
      <c r="J11" s="176">
        <f>I11/$I$15</f>
        <v>0.18012152777777779</v>
      </c>
      <c r="K11" s="325">
        <v>319</v>
      </c>
      <c r="L11" s="176">
        <f t="shared" si="2"/>
        <v>0.13761863675582398</v>
      </c>
      <c r="M11" s="131"/>
      <c r="N11" s="224"/>
      <c r="O11" s="195"/>
      <c r="P11" s="195"/>
      <c r="Q11" s="195"/>
      <c r="R11" s="195"/>
      <c r="S11" s="195"/>
      <c r="T11" s="195"/>
      <c r="U11" s="195"/>
      <c r="V11" s="139"/>
    </row>
    <row r="12" spans="1:22" x14ac:dyDescent="0.25">
      <c r="B12" s="88" t="s">
        <v>156</v>
      </c>
      <c r="C12" s="325">
        <v>84</v>
      </c>
      <c r="D12" s="176">
        <f t="shared" si="0"/>
        <v>9.1903719912472648E-2</v>
      </c>
      <c r="E12" s="150">
        <v>330</v>
      </c>
      <c r="F12" s="319">
        <f t="shared" si="1"/>
        <v>0.16011644832605532</v>
      </c>
      <c r="G12" s="325">
        <f xml:space="preserve"> 372</f>
        <v>372</v>
      </c>
      <c r="H12" s="176">
        <f t="shared" ref="H12:H15" si="3">G12/$G$15</f>
        <v>0.16540684748777235</v>
      </c>
      <c r="I12" s="325">
        <f xml:space="preserve"> 427</f>
        <v>427</v>
      </c>
      <c r="J12" s="176">
        <f t="shared" ref="J12:J14" si="4">I12/$I$15</f>
        <v>0.1853298611111111</v>
      </c>
      <c r="K12" s="325">
        <v>461</v>
      </c>
      <c r="L12" s="176">
        <f t="shared" si="2"/>
        <v>0.19887834339948232</v>
      </c>
      <c r="M12" s="131"/>
      <c r="N12" s="224"/>
      <c r="O12" s="195"/>
      <c r="P12" s="195"/>
      <c r="Q12" s="195"/>
      <c r="R12" s="195"/>
      <c r="S12" s="195"/>
      <c r="T12" s="195"/>
      <c r="U12" s="195"/>
      <c r="V12" s="139"/>
    </row>
    <row r="13" spans="1:22" x14ac:dyDescent="0.25">
      <c r="B13" s="88" t="s">
        <v>157</v>
      </c>
      <c r="C13" s="325">
        <v>15</v>
      </c>
      <c r="D13" s="176">
        <f t="shared" si="0"/>
        <v>1.6411378555798686E-2</v>
      </c>
      <c r="E13" s="150">
        <v>74</v>
      </c>
      <c r="F13" s="319">
        <f t="shared" si="1"/>
        <v>3.5904900533721494E-2</v>
      </c>
      <c r="G13" s="325">
        <f>186</f>
        <v>186</v>
      </c>
      <c r="H13" s="176">
        <f t="shared" si="3"/>
        <v>8.2703423743886173E-2</v>
      </c>
      <c r="I13" s="325">
        <f>244</f>
        <v>244</v>
      </c>
      <c r="J13" s="176">
        <f t="shared" si="4"/>
        <v>0.10590277777777778</v>
      </c>
      <c r="K13" s="325">
        <v>234</v>
      </c>
      <c r="L13" s="176">
        <f t="shared" si="2"/>
        <v>0.10094909404659189</v>
      </c>
      <c r="M13" s="131"/>
      <c r="N13" s="224"/>
      <c r="O13" s="195"/>
      <c r="P13" s="195"/>
      <c r="Q13" s="195"/>
      <c r="R13" s="195"/>
      <c r="S13" s="195"/>
      <c r="T13" s="195"/>
      <c r="U13" s="195"/>
      <c r="V13" s="195"/>
    </row>
    <row r="14" spans="1:22" x14ac:dyDescent="0.25">
      <c r="B14" s="88" t="s">
        <v>250</v>
      </c>
      <c r="C14" s="325">
        <v>3</v>
      </c>
      <c r="D14" s="176">
        <f t="shared" si="0"/>
        <v>3.2822757111597373E-3</v>
      </c>
      <c r="E14" s="150">
        <v>34</v>
      </c>
      <c r="F14" s="319">
        <f t="shared" si="1"/>
        <v>1.6496846191169336E-2</v>
      </c>
      <c r="G14" s="325">
        <v>0</v>
      </c>
      <c r="H14" s="176">
        <f t="shared" si="3"/>
        <v>0</v>
      </c>
      <c r="I14" s="325">
        <v>0</v>
      </c>
      <c r="J14" s="176">
        <f t="shared" si="4"/>
        <v>0</v>
      </c>
      <c r="K14" s="325">
        <v>0</v>
      </c>
      <c r="L14" s="176">
        <f t="shared" si="2"/>
        <v>0</v>
      </c>
      <c r="M14" s="131"/>
      <c r="N14" s="224"/>
      <c r="O14" s="195"/>
      <c r="P14" s="195"/>
      <c r="Q14" s="195"/>
      <c r="R14" s="195"/>
      <c r="S14" s="195"/>
      <c r="T14" s="195"/>
      <c r="U14" s="195"/>
      <c r="V14" s="195"/>
    </row>
    <row r="15" spans="1:22" x14ac:dyDescent="0.25">
      <c r="B15" s="82" t="s">
        <v>8</v>
      </c>
      <c r="C15" s="297">
        <v>914</v>
      </c>
      <c r="D15" s="177">
        <f t="shared" si="0"/>
        <v>1</v>
      </c>
      <c r="E15" s="348">
        <v>2061</v>
      </c>
      <c r="F15" s="168">
        <f t="shared" si="1"/>
        <v>1</v>
      </c>
      <c r="G15" s="181">
        <f>SUM(G10:G14)</f>
        <v>2249</v>
      </c>
      <c r="H15" s="177">
        <f t="shared" si="3"/>
        <v>1</v>
      </c>
      <c r="I15" s="181">
        <f>SUM(I10:I14)</f>
        <v>2304</v>
      </c>
      <c r="J15" s="177">
        <f>I15/$I$15</f>
        <v>1</v>
      </c>
      <c r="K15" s="181">
        <f>SUM(K10:K14)</f>
        <v>2318</v>
      </c>
      <c r="L15" s="177">
        <f t="shared" si="2"/>
        <v>1</v>
      </c>
      <c r="M15" s="131"/>
      <c r="N15" s="195"/>
      <c r="O15" s="195"/>
      <c r="P15" s="195"/>
      <c r="Q15" s="195"/>
      <c r="R15" s="195"/>
      <c r="S15" s="195"/>
      <c r="T15" s="195"/>
      <c r="U15" s="195"/>
      <c r="V15" s="195"/>
    </row>
    <row r="16" spans="1:22" x14ac:dyDescent="0.25">
      <c r="N16" s="195"/>
      <c r="O16" s="195"/>
      <c r="P16" s="195"/>
      <c r="Q16" s="139"/>
      <c r="R16" s="139"/>
      <c r="S16" s="139"/>
      <c r="T16" s="139"/>
      <c r="U16" s="139"/>
      <c r="V16" s="139"/>
    </row>
    <row r="17" spans="2:16" x14ac:dyDescent="0.25">
      <c r="B17" s="108"/>
    </row>
    <row r="18" spans="2:16" x14ac:dyDescent="0.25">
      <c r="B18" s="109"/>
      <c r="C18" s="709" t="s">
        <v>355</v>
      </c>
      <c r="D18" s="710"/>
      <c r="E18" s="710"/>
      <c r="F18" s="710"/>
      <c r="G18" s="710"/>
      <c r="H18" s="710"/>
      <c r="I18" s="710"/>
      <c r="J18" s="710"/>
      <c r="K18" s="710"/>
      <c r="L18" s="710"/>
      <c r="M18" s="710"/>
      <c r="N18" s="710"/>
      <c r="O18" s="710"/>
      <c r="P18" s="711"/>
    </row>
    <row r="19" spans="2:16" s="127" customFormat="1" x14ac:dyDescent="0.25">
      <c r="B19" s="110"/>
      <c r="C19" s="707">
        <v>2009</v>
      </c>
      <c r="D19" s="708"/>
      <c r="E19" s="707">
        <v>2010</v>
      </c>
      <c r="F19" s="714"/>
      <c r="G19" s="707">
        <v>2011</v>
      </c>
      <c r="H19" s="708"/>
      <c r="I19" s="707">
        <v>2012</v>
      </c>
      <c r="J19" s="708"/>
      <c r="K19" s="707">
        <v>2013</v>
      </c>
      <c r="L19" s="708"/>
      <c r="M19" s="707">
        <v>2014</v>
      </c>
      <c r="N19" s="708"/>
      <c r="O19" s="707" t="s">
        <v>496</v>
      </c>
      <c r="P19" s="708"/>
    </row>
    <row r="20" spans="2:16" ht="15.75" thickBot="1" x14ac:dyDescent="0.3">
      <c r="B20" s="111"/>
      <c r="C20" s="49" t="s">
        <v>245</v>
      </c>
      <c r="D20" s="76" t="s">
        <v>178</v>
      </c>
      <c r="E20" s="49" t="s">
        <v>245</v>
      </c>
      <c r="F20" s="49" t="s">
        <v>178</v>
      </c>
      <c r="G20" s="75" t="s">
        <v>245</v>
      </c>
      <c r="H20" s="76" t="s">
        <v>178</v>
      </c>
      <c r="I20" s="49" t="s">
        <v>245</v>
      </c>
      <c r="J20" s="49" t="s">
        <v>178</v>
      </c>
      <c r="K20" s="75" t="s">
        <v>245</v>
      </c>
      <c r="L20" s="76" t="s">
        <v>178</v>
      </c>
      <c r="M20" s="174" t="s">
        <v>245</v>
      </c>
      <c r="N20" s="175" t="s">
        <v>178</v>
      </c>
      <c r="O20" s="174" t="s">
        <v>245</v>
      </c>
      <c r="P20" s="175" t="s">
        <v>178</v>
      </c>
    </row>
    <row r="21" spans="2:16" ht="15.75" thickTop="1" x14ac:dyDescent="0.25">
      <c r="B21" s="88" t="s">
        <v>154</v>
      </c>
      <c r="C21" s="347">
        <v>196</v>
      </c>
      <c r="D21" s="190">
        <f>+C21/C26</f>
        <v>0.65771812080536918</v>
      </c>
      <c r="E21" s="153">
        <v>208</v>
      </c>
      <c r="F21" s="161">
        <f>+E21/E26</f>
        <v>0.65408805031446537</v>
      </c>
      <c r="G21" s="347">
        <v>261</v>
      </c>
      <c r="H21" s="190">
        <f>+G21/G26</f>
        <v>0.56862745098039214</v>
      </c>
      <c r="I21" s="347">
        <v>290</v>
      </c>
      <c r="J21" s="190">
        <f>+I21/I26</f>
        <v>0.56862745098039214</v>
      </c>
      <c r="K21" s="347">
        <f xml:space="preserve"> 338</f>
        <v>338</v>
      </c>
      <c r="L21" s="190">
        <f>+K21/$K$26</f>
        <v>0.55500821018062396</v>
      </c>
      <c r="M21" s="347">
        <v>341</v>
      </c>
      <c r="N21" s="190">
        <f>+M21/M$26</f>
        <v>0.52868217054263567</v>
      </c>
      <c r="O21" s="347">
        <v>351</v>
      </c>
      <c r="P21" s="190">
        <f>+O21/O$26</f>
        <v>0.50358680057388805</v>
      </c>
    </row>
    <row r="22" spans="2:16" x14ac:dyDescent="0.25">
      <c r="B22" s="88" t="s">
        <v>155</v>
      </c>
      <c r="C22" s="325">
        <v>61</v>
      </c>
      <c r="D22" s="176">
        <f>+C22/C26</f>
        <v>0.20469798657718122</v>
      </c>
      <c r="E22" s="150">
        <v>60</v>
      </c>
      <c r="F22" s="319">
        <f>+E22/E26</f>
        <v>0.18867924528301888</v>
      </c>
      <c r="G22" s="325">
        <v>85</v>
      </c>
      <c r="H22" s="176">
        <f>+G22/G26</f>
        <v>0.18518518518518517</v>
      </c>
      <c r="I22" s="325">
        <v>92</v>
      </c>
      <c r="J22" s="176">
        <f>+I22/I26</f>
        <v>0.1803921568627451</v>
      </c>
      <c r="K22" s="325">
        <f>91</f>
        <v>91</v>
      </c>
      <c r="L22" s="176">
        <f>+K22/$K$26</f>
        <v>0.14942528735632185</v>
      </c>
      <c r="M22" s="325">
        <v>83</v>
      </c>
      <c r="N22" s="176">
        <f t="shared" ref="N22:N26" si="5">+M22/M$26</f>
        <v>0.12868217054263567</v>
      </c>
      <c r="O22" s="325">
        <v>99</v>
      </c>
      <c r="P22" s="176">
        <f t="shared" ref="P22:P26" si="6">+O22/O$26</f>
        <v>0.14203730272596843</v>
      </c>
    </row>
    <row r="23" spans="2:16" x14ac:dyDescent="0.25">
      <c r="B23" s="88" t="s">
        <v>156</v>
      </c>
      <c r="C23" s="325">
        <v>32</v>
      </c>
      <c r="D23" s="176">
        <f>+C23/C26</f>
        <v>0.10738255033557047</v>
      </c>
      <c r="E23" s="150">
        <v>41</v>
      </c>
      <c r="F23" s="319">
        <f>+E23/E26</f>
        <v>0.12893081761006289</v>
      </c>
      <c r="G23" s="325">
        <v>85</v>
      </c>
      <c r="H23" s="176">
        <f>+G23/G26</f>
        <v>0.18518518518518517</v>
      </c>
      <c r="I23" s="325">
        <v>95</v>
      </c>
      <c r="J23" s="176">
        <f>+I23/I26</f>
        <v>0.18627450980392157</v>
      </c>
      <c r="K23" s="325">
        <f>102</f>
        <v>102</v>
      </c>
      <c r="L23" s="176">
        <f>+K23/$K$26</f>
        <v>0.16748768472906403</v>
      </c>
      <c r="M23" s="325">
        <v>124</v>
      </c>
      <c r="N23" s="176">
        <f t="shared" si="5"/>
        <v>0.19224806201550387</v>
      </c>
      <c r="O23" s="325">
        <v>156</v>
      </c>
      <c r="P23" s="176">
        <f t="shared" si="6"/>
        <v>0.22381635581061693</v>
      </c>
    </row>
    <row r="24" spans="2:16" x14ac:dyDescent="0.25">
      <c r="B24" s="88" t="s">
        <v>157</v>
      </c>
      <c r="C24" s="325">
        <v>6</v>
      </c>
      <c r="D24" s="176">
        <f>+C24/C26</f>
        <v>2.0134228187919462E-2</v>
      </c>
      <c r="E24" s="150">
        <v>6</v>
      </c>
      <c r="F24" s="319">
        <f>+E24/E26</f>
        <v>1.8867924528301886E-2</v>
      </c>
      <c r="G24" s="325">
        <v>20</v>
      </c>
      <c r="H24" s="176">
        <f>+G24/G26</f>
        <v>4.357298474945534E-2</v>
      </c>
      <c r="I24" s="325">
        <v>22</v>
      </c>
      <c r="J24" s="176">
        <f>+I24/I26</f>
        <v>4.3137254901960784E-2</v>
      </c>
      <c r="K24" s="325">
        <f xml:space="preserve"> 78</f>
        <v>78</v>
      </c>
      <c r="L24" s="176">
        <f>+K24/$K$26</f>
        <v>0.12807881773399016</v>
      </c>
      <c r="M24" s="325">
        <v>97</v>
      </c>
      <c r="N24" s="176">
        <f t="shared" si="5"/>
        <v>0.15038759689922482</v>
      </c>
      <c r="O24" s="325">
        <v>91</v>
      </c>
      <c r="P24" s="176">
        <f t="shared" si="6"/>
        <v>0.13055954088952654</v>
      </c>
    </row>
    <row r="25" spans="2:16" s="112" customFormat="1" x14ac:dyDescent="0.25">
      <c r="B25" s="88" t="s">
        <v>250</v>
      </c>
      <c r="C25" s="325">
        <v>3</v>
      </c>
      <c r="D25" s="176">
        <f>+C25/C26</f>
        <v>1.0067114093959731E-2</v>
      </c>
      <c r="E25" s="150">
        <v>3</v>
      </c>
      <c r="F25" s="319">
        <f>+E25/E26</f>
        <v>9.433962264150943E-3</v>
      </c>
      <c r="G25" s="325">
        <v>8</v>
      </c>
      <c r="H25" s="176">
        <f>+G25/G26</f>
        <v>1.7429193899782137E-2</v>
      </c>
      <c r="I25" s="325">
        <v>11</v>
      </c>
      <c r="J25" s="176">
        <f>+I25/I26</f>
        <v>2.1568627450980392E-2</v>
      </c>
      <c r="K25" s="325">
        <v>0</v>
      </c>
      <c r="L25" s="176">
        <f>+K25/$K$26</f>
        <v>0</v>
      </c>
      <c r="M25" s="325">
        <v>0</v>
      </c>
      <c r="N25" s="176">
        <f t="shared" si="5"/>
        <v>0</v>
      </c>
      <c r="O25" s="325">
        <v>0</v>
      </c>
      <c r="P25" s="176">
        <f t="shared" si="6"/>
        <v>0</v>
      </c>
    </row>
    <row r="26" spans="2:16" x14ac:dyDescent="0.25">
      <c r="B26" s="82" t="s">
        <v>8</v>
      </c>
      <c r="C26" s="297">
        <f t="shared" ref="C26:L26" si="7">+SUM(C21:C25)</f>
        <v>298</v>
      </c>
      <c r="D26" s="177">
        <f t="shared" si="7"/>
        <v>1</v>
      </c>
      <c r="E26" s="297">
        <f t="shared" si="7"/>
        <v>318</v>
      </c>
      <c r="F26" s="168">
        <f t="shared" si="7"/>
        <v>1</v>
      </c>
      <c r="G26" s="297">
        <f t="shared" si="7"/>
        <v>459</v>
      </c>
      <c r="H26" s="177">
        <f t="shared" si="7"/>
        <v>0.99999999999999989</v>
      </c>
      <c r="I26" s="297">
        <f t="shared" si="7"/>
        <v>510</v>
      </c>
      <c r="J26" s="177">
        <f t="shared" si="7"/>
        <v>1</v>
      </c>
      <c r="K26" s="297">
        <f t="shared" si="7"/>
        <v>609</v>
      </c>
      <c r="L26" s="177">
        <f t="shared" si="7"/>
        <v>1</v>
      </c>
      <c r="M26" s="297">
        <f t="shared" ref="M26:O26" si="8">+SUM(M21:M25)</f>
        <v>645</v>
      </c>
      <c r="N26" s="177">
        <f t="shared" si="5"/>
        <v>1</v>
      </c>
      <c r="O26" s="297">
        <f t="shared" si="8"/>
        <v>697</v>
      </c>
      <c r="P26" s="177">
        <f t="shared" si="6"/>
        <v>1</v>
      </c>
    </row>
    <row r="27" spans="2:16" x14ac:dyDescent="0.25">
      <c r="M27" s="79"/>
      <c r="N27" s="79"/>
    </row>
    <row r="29" spans="2:16" x14ac:dyDescent="0.25">
      <c r="C29" s="131"/>
      <c r="D29" s="131"/>
    </row>
    <row r="30" spans="2:16" x14ac:dyDescent="0.25">
      <c r="B30" s="109"/>
      <c r="C30" s="666" t="s">
        <v>713</v>
      </c>
      <c r="D30" s="652"/>
      <c r="E30" s="652"/>
      <c r="F30" s="652"/>
      <c r="G30" s="652"/>
      <c r="H30" s="652"/>
      <c r="I30" s="652"/>
      <c r="J30" s="652"/>
      <c r="K30" s="652"/>
      <c r="L30" s="652"/>
      <c r="M30" s="652"/>
      <c r="N30" s="652"/>
      <c r="O30" s="652"/>
      <c r="P30" s="667"/>
    </row>
    <row r="31" spans="2:16" x14ac:dyDescent="0.25">
      <c r="B31" s="135"/>
      <c r="C31" s="671">
        <v>2009</v>
      </c>
      <c r="D31" s="679"/>
      <c r="E31" s="671">
        <v>2010</v>
      </c>
      <c r="F31" s="679"/>
      <c r="G31" s="671">
        <v>2011</v>
      </c>
      <c r="H31" s="679"/>
      <c r="I31" s="671">
        <v>2012</v>
      </c>
      <c r="J31" s="679"/>
      <c r="K31" s="671">
        <v>2013</v>
      </c>
      <c r="L31" s="679"/>
      <c r="M31" s="712">
        <v>2014</v>
      </c>
      <c r="N31" s="713"/>
      <c r="O31" s="712" t="s">
        <v>496</v>
      </c>
      <c r="P31" s="713"/>
    </row>
    <row r="32" spans="2:16" ht="15.75" thickBot="1" x14ac:dyDescent="0.3">
      <c r="B32" s="87"/>
      <c r="C32" s="75" t="s">
        <v>8</v>
      </c>
      <c r="D32" s="76" t="s">
        <v>340</v>
      </c>
      <c r="E32" s="75" t="s">
        <v>8</v>
      </c>
      <c r="F32" s="76" t="s">
        <v>340</v>
      </c>
      <c r="G32" s="75" t="s">
        <v>8</v>
      </c>
      <c r="H32" s="76" t="s">
        <v>340</v>
      </c>
      <c r="I32" s="75" t="s">
        <v>8</v>
      </c>
      <c r="J32" s="76" t="s">
        <v>340</v>
      </c>
      <c r="K32" s="75" t="s">
        <v>8</v>
      </c>
      <c r="L32" s="76" t="s">
        <v>340</v>
      </c>
      <c r="M32" s="174" t="s">
        <v>8</v>
      </c>
      <c r="N32" s="175" t="s">
        <v>340</v>
      </c>
      <c r="O32" s="174" t="s">
        <v>8</v>
      </c>
      <c r="P32" s="175" t="s">
        <v>340</v>
      </c>
    </row>
    <row r="33" spans="1:16" ht="15.75" thickTop="1" x14ac:dyDescent="0.25">
      <c r="B33" s="88" t="s">
        <v>154</v>
      </c>
      <c r="C33" s="180">
        <v>106040.54</v>
      </c>
      <c r="D33" s="133">
        <f>C33/C21</f>
        <v>541.02316326530604</v>
      </c>
      <c r="E33" s="180">
        <v>112658.03</v>
      </c>
      <c r="F33" s="133">
        <f>E33/E21</f>
        <v>541.62514423076925</v>
      </c>
      <c r="G33" s="180">
        <v>141425.56</v>
      </c>
      <c r="H33" s="133">
        <f>G33/G21</f>
        <v>541.86038314176244</v>
      </c>
      <c r="I33" s="180">
        <v>156053.71</v>
      </c>
      <c r="J33" s="133">
        <f>I33/I21</f>
        <v>538.11624137931028</v>
      </c>
      <c r="K33" s="180">
        <v>173847.86</v>
      </c>
      <c r="L33" s="133">
        <f>K33/K21</f>
        <v>514.34278106508873</v>
      </c>
      <c r="M33" s="180">
        <v>161419</v>
      </c>
      <c r="N33" s="133">
        <f>M33/M21</f>
        <v>473.36950146627566</v>
      </c>
      <c r="O33" s="180">
        <v>161887.67999999999</v>
      </c>
      <c r="P33" s="133">
        <f>O33/O21</f>
        <v>461.2184615384615</v>
      </c>
    </row>
    <row r="34" spans="1:16" x14ac:dyDescent="0.25">
      <c r="B34" s="88" t="s">
        <v>155</v>
      </c>
      <c r="C34" s="180">
        <v>11566.1</v>
      </c>
      <c r="D34" s="133">
        <f t="shared" ref="D34:D37" si="9">C34/C22</f>
        <v>189.60819672131149</v>
      </c>
      <c r="E34" s="180">
        <v>11455.88</v>
      </c>
      <c r="F34" s="133">
        <f t="shared" ref="F34:F37" si="10">E34/E22</f>
        <v>190.93133333333333</v>
      </c>
      <c r="G34" s="180">
        <v>13328.29</v>
      </c>
      <c r="H34" s="133">
        <f t="shared" ref="H34:H37" si="11">G34/G22</f>
        <v>156.80341176470588</v>
      </c>
      <c r="I34" s="180">
        <v>14420.73</v>
      </c>
      <c r="J34" s="133">
        <f t="shared" ref="J34:J37" si="12">I34/I22</f>
        <v>156.74706521739131</v>
      </c>
      <c r="K34" s="180">
        <v>13744.61</v>
      </c>
      <c r="L34" s="133">
        <f>K34/K22</f>
        <v>151.03967032967034</v>
      </c>
      <c r="M34" s="180">
        <v>11272.87</v>
      </c>
      <c r="N34" s="133">
        <f>M34/M22</f>
        <v>135.8177108433735</v>
      </c>
      <c r="O34" s="180">
        <v>15554.26</v>
      </c>
      <c r="P34" s="133">
        <f>O34/O22</f>
        <v>157.11373737373737</v>
      </c>
    </row>
    <row r="35" spans="1:16" x14ac:dyDescent="0.25">
      <c r="B35" s="88" t="s">
        <v>156</v>
      </c>
      <c r="C35" s="180">
        <v>2900.37</v>
      </c>
      <c r="D35" s="133">
        <f t="shared" si="9"/>
        <v>90.636562499999997</v>
      </c>
      <c r="E35" s="180">
        <v>3526.43</v>
      </c>
      <c r="F35" s="133">
        <f t="shared" si="10"/>
        <v>86.010487804878039</v>
      </c>
      <c r="G35" s="180">
        <v>9538.9599999999991</v>
      </c>
      <c r="H35" s="133">
        <f t="shared" si="11"/>
        <v>112.2230588235294</v>
      </c>
      <c r="I35" s="180">
        <v>8024.22</v>
      </c>
      <c r="J35" s="133">
        <f t="shared" si="12"/>
        <v>84.465473684210522</v>
      </c>
      <c r="K35" s="180">
        <v>8349.33</v>
      </c>
      <c r="L35" s="133">
        <f>K35/K23</f>
        <v>81.856176470588238</v>
      </c>
      <c r="M35" s="180">
        <v>11227.11</v>
      </c>
      <c r="N35" s="133">
        <f t="shared" ref="N35:N36" si="13">M35/M23</f>
        <v>90.54120967741936</v>
      </c>
      <c r="O35" s="180">
        <v>12695.08</v>
      </c>
      <c r="P35" s="133">
        <f t="shared" ref="P35:P36" si="14">O35/O23</f>
        <v>81.378717948717949</v>
      </c>
    </row>
    <row r="36" spans="1:16" x14ac:dyDescent="0.25">
      <c r="B36" s="88" t="s">
        <v>157</v>
      </c>
      <c r="C36" s="180">
        <v>1646.39</v>
      </c>
      <c r="D36" s="133">
        <f t="shared" si="9"/>
        <v>274.39833333333337</v>
      </c>
      <c r="E36" s="180">
        <v>1828.9</v>
      </c>
      <c r="F36" s="133">
        <f t="shared" si="10"/>
        <v>304.81666666666666</v>
      </c>
      <c r="G36" s="180">
        <v>592.57000000000005</v>
      </c>
      <c r="H36" s="133">
        <f t="shared" si="11"/>
        <v>29.628500000000003</v>
      </c>
      <c r="I36" s="180">
        <v>938.94</v>
      </c>
      <c r="J36" s="133">
        <f t="shared" si="12"/>
        <v>42.67909090909091</v>
      </c>
      <c r="K36" s="180">
        <v>8943.93</v>
      </c>
      <c r="L36" s="133">
        <f>K36/K24</f>
        <v>114.66576923076923</v>
      </c>
      <c r="M36" s="180">
        <v>10233.219999999999</v>
      </c>
      <c r="N36" s="133">
        <f t="shared" si="13"/>
        <v>105.49711340206184</v>
      </c>
      <c r="O36" s="180">
        <v>18238.8</v>
      </c>
      <c r="P36" s="133">
        <f t="shared" si="14"/>
        <v>200.42637362637362</v>
      </c>
    </row>
    <row r="37" spans="1:16" x14ac:dyDescent="0.25">
      <c r="B37" s="88" t="s">
        <v>250</v>
      </c>
      <c r="C37" s="180">
        <v>411.88</v>
      </c>
      <c r="D37" s="133">
        <f t="shared" si="9"/>
        <v>137.29333333333332</v>
      </c>
      <c r="E37" s="180">
        <v>314.55</v>
      </c>
      <c r="F37" s="133">
        <f t="shared" si="10"/>
        <v>104.85000000000001</v>
      </c>
      <c r="G37" s="180">
        <v>1812.59</v>
      </c>
      <c r="H37" s="133">
        <f t="shared" si="11"/>
        <v>226.57374999999999</v>
      </c>
      <c r="I37" s="180">
        <v>2901.4</v>
      </c>
      <c r="J37" s="133">
        <f t="shared" si="12"/>
        <v>263.76363636363635</v>
      </c>
      <c r="K37" s="180">
        <v>0</v>
      </c>
      <c r="L37" s="133">
        <v>0</v>
      </c>
      <c r="M37" s="180">
        <v>0</v>
      </c>
      <c r="N37" s="133">
        <v>0</v>
      </c>
      <c r="O37" s="180">
        <v>0</v>
      </c>
      <c r="P37" s="133">
        <v>0</v>
      </c>
    </row>
    <row r="38" spans="1:16" x14ac:dyDescent="0.25">
      <c r="B38" s="82" t="s">
        <v>8</v>
      </c>
      <c r="C38" s="181">
        <v>122565.27</v>
      </c>
      <c r="D38" s="294">
        <f>C38/C26</f>
        <v>411.29285234899328</v>
      </c>
      <c r="E38" s="181">
        <v>129783.78</v>
      </c>
      <c r="F38" s="294">
        <f>E38/E26</f>
        <v>408.12509433962265</v>
      </c>
      <c r="G38" s="181">
        <v>166697.98000000001</v>
      </c>
      <c r="H38" s="294">
        <f>G38/G26</f>
        <v>363.17642701525057</v>
      </c>
      <c r="I38" s="181">
        <v>182339</v>
      </c>
      <c r="J38" s="294">
        <f>I38/I26</f>
        <v>357.52745098039213</v>
      </c>
      <c r="K38" s="181">
        <v>204885.73</v>
      </c>
      <c r="L38" s="294">
        <f>K38/K26</f>
        <v>336.42977011494253</v>
      </c>
      <c r="M38" s="181">
        <v>194152.2</v>
      </c>
      <c r="N38" s="294">
        <f>M38/M26</f>
        <v>301.01116279069771</v>
      </c>
      <c r="O38" s="181">
        <v>208375.83</v>
      </c>
      <c r="P38" s="294">
        <f>O38/O26</f>
        <v>298.96101865136296</v>
      </c>
    </row>
    <row r="40" spans="1:16" x14ac:dyDescent="0.25">
      <c r="A40" s="195"/>
      <c r="B40" s="195"/>
      <c r="C40" s="195"/>
      <c r="D40" s="195"/>
      <c r="E40" s="195"/>
      <c r="F40" s="195"/>
      <c r="G40" s="195"/>
      <c r="H40" s="195"/>
      <c r="I40" s="195"/>
    </row>
    <row r="41" spans="1:16" x14ac:dyDescent="0.25">
      <c r="A41" s="195"/>
      <c r="B41" s="195"/>
      <c r="C41" s="195"/>
      <c r="D41" s="195"/>
      <c r="E41" s="195"/>
      <c r="F41" s="195"/>
      <c r="G41" s="195"/>
      <c r="H41" s="195"/>
      <c r="I41" s="195"/>
      <c r="J41" s="143"/>
      <c r="K41" s="143"/>
    </row>
    <row r="42" spans="1:16" x14ac:dyDescent="0.25">
      <c r="A42" s="195"/>
      <c r="B42" s="195"/>
      <c r="C42" s="195"/>
      <c r="D42" s="195"/>
      <c r="E42" s="195"/>
      <c r="F42" s="195"/>
      <c r="G42" s="195"/>
      <c r="H42" s="195"/>
      <c r="I42" s="195"/>
      <c r="J42" s="143"/>
      <c r="K42" s="143"/>
    </row>
    <row r="43" spans="1:16" x14ac:dyDescent="0.25">
      <c r="A43" s="195"/>
      <c r="B43" s="195"/>
      <c r="C43" s="195"/>
      <c r="D43" s="195"/>
      <c r="E43" s="195"/>
      <c r="F43" s="195"/>
      <c r="G43" s="195"/>
      <c r="H43" s="195"/>
      <c r="I43" s="195"/>
      <c r="J43" s="143"/>
      <c r="K43" s="143"/>
    </row>
    <row r="44" spans="1:16" x14ac:dyDescent="0.25">
      <c r="A44" s="195"/>
      <c r="B44" s="195"/>
      <c r="C44" s="195"/>
      <c r="D44" s="195"/>
      <c r="E44" s="195"/>
      <c r="F44" s="195"/>
      <c r="G44" s="195"/>
      <c r="H44" s="195"/>
      <c r="I44" s="195"/>
      <c r="J44" s="143"/>
      <c r="K44" s="143"/>
    </row>
    <row r="45" spans="1:16" x14ac:dyDescent="0.25">
      <c r="A45" s="195"/>
      <c r="B45" s="195"/>
      <c r="C45" s="195"/>
      <c r="D45" s="195"/>
      <c r="E45" s="195"/>
      <c r="F45" s="195"/>
      <c r="G45" s="195"/>
      <c r="H45" s="195"/>
      <c r="I45" s="195"/>
      <c r="J45" s="143"/>
      <c r="K45" s="143"/>
    </row>
    <row r="46" spans="1:16" x14ac:dyDescent="0.25">
      <c r="A46" s="195"/>
      <c r="B46" s="195"/>
      <c r="C46" s="195"/>
      <c r="D46" s="195"/>
      <c r="E46" s="195"/>
      <c r="F46" s="195"/>
      <c r="G46" s="195"/>
      <c r="H46" s="195"/>
      <c r="I46" s="195"/>
      <c r="J46" s="143"/>
      <c r="K46" s="143"/>
    </row>
    <row r="47" spans="1:16" ht="15" customHeight="1" x14ac:dyDescent="0.25">
      <c r="A47" s="195"/>
      <c r="B47" s="195"/>
      <c r="C47" s="195"/>
      <c r="D47" s="195"/>
      <c r="E47" s="195"/>
      <c r="F47" s="195"/>
      <c r="G47" s="195"/>
      <c r="H47" s="195"/>
      <c r="I47" s="195"/>
      <c r="J47" s="143"/>
      <c r="K47" s="143"/>
    </row>
    <row r="48" spans="1:16" x14ac:dyDescent="0.25">
      <c r="A48" s="195"/>
      <c r="B48" s="195"/>
      <c r="C48" s="195"/>
      <c r="D48" s="195"/>
      <c r="E48" s="195"/>
      <c r="F48" s="195"/>
      <c r="G48" s="195"/>
      <c r="H48" s="195"/>
      <c r="I48" s="195"/>
    </row>
    <row r="49" spans="1:9" x14ac:dyDescent="0.25">
      <c r="A49" s="195"/>
      <c r="B49" s="195"/>
      <c r="C49" s="195"/>
      <c r="D49" s="195"/>
      <c r="E49" s="195"/>
      <c r="F49" s="195"/>
      <c r="G49" s="195"/>
      <c r="H49" s="195"/>
      <c r="I49" s="195"/>
    </row>
  </sheetData>
  <mergeCells count="22">
    <mergeCell ref="K8:L8"/>
    <mergeCell ref="C7:L7"/>
    <mergeCell ref="M19:N19"/>
    <mergeCell ref="M31:N31"/>
    <mergeCell ref="G31:H31"/>
    <mergeCell ref="I31:J31"/>
    <mergeCell ref="K31:L31"/>
    <mergeCell ref="C8:D8"/>
    <mergeCell ref="E8:F8"/>
    <mergeCell ref="G8:H8"/>
    <mergeCell ref="G19:H19"/>
    <mergeCell ref="I19:J19"/>
    <mergeCell ref="C19:D19"/>
    <mergeCell ref="E19:F19"/>
    <mergeCell ref="I8:J8"/>
    <mergeCell ref="O19:P19"/>
    <mergeCell ref="C18:P18"/>
    <mergeCell ref="O31:P31"/>
    <mergeCell ref="C30:P30"/>
    <mergeCell ref="C31:D31"/>
    <mergeCell ref="E31:F31"/>
    <mergeCell ref="K19:L19"/>
  </mergeCells>
  <hyperlinks>
    <hyperlink ref="A1" location="ÍNDICE!A1" display="ÍNDIC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42"/>
  <sheetViews>
    <sheetView zoomScale="85" zoomScaleNormal="85" workbookViewId="0">
      <selection activeCell="A38" sqref="A38"/>
    </sheetView>
  </sheetViews>
  <sheetFormatPr baseColWidth="10" defaultRowHeight="15" x14ac:dyDescent="0.25"/>
  <cols>
    <col min="2" max="2" width="13.5703125" customWidth="1"/>
    <col min="3" max="3" width="46.140625" bestFit="1" customWidth="1"/>
    <col min="4" max="10" width="14" customWidth="1"/>
    <col min="11" max="11" width="14" style="195" customWidth="1"/>
    <col min="12" max="12" width="12" bestFit="1" customWidth="1"/>
  </cols>
  <sheetData>
    <row r="1" spans="1:12" x14ac:dyDescent="0.25">
      <c r="A1" s="56" t="s">
        <v>127</v>
      </c>
    </row>
    <row r="2" spans="1:12" x14ac:dyDescent="0.25">
      <c r="A2" s="1" t="s">
        <v>232</v>
      </c>
      <c r="B2" s="1"/>
      <c r="C2" s="1"/>
    </row>
    <row r="3" spans="1:12" s="61" customFormat="1" x14ac:dyDescent="0.25">
      <c r="A3" s="1"/>
      <c r="B3" s="1"/>
      <c r="C3" s="1"/>
      <c r="K3" s="195"/>
    </row>
    <row r="4" spans="1:12" x14ac:dyDescent="0.25">
      <c r="E4" s="224"/>
      <c r="F4" s="225"/>
    </row>
    <row r="5" spans="1:12" ht="21.75" customHeight="1" x14ac:dyDescent="0.25">
      <c r="C5" s="652" t="s">
        <v>195</v>
      </c>
      <c r="D5" s="652"/>
      <c r="E5" s="652"/>
      <c r="F5" s="652"/>
      <c r="G5" s="652"/>
      <c r="H5" s="652"/>
      <c r="I5" s="652"/>
      <c r="J5" s="652"/>
      <c r="K5" s="652"/>
      <c r="L5" s="652"/>
    </row>
    <row r="6" spans="1:12" ht="24" customHeight="1" thickBot="1" x14ac:dyDescent="0.3">
      <c r="C6" s="2"/>
      <c r="D6" s="4">
        <v>2007</v>
      </c>
      <c r="E6" s="4">
        <v>2008</v>
      </c>
      <c r="F6" s="4">
        <v>2009</v>
      </c>
      <c r="G6" s="4">
        <v>2010</v>
      </c>
      <c r="H6" s="4">
        <v>2011</v>
      </c>
      <c r="I6" s="4">
        <v>2012</v>
      </c>
      <c r="J6" s="4">
        <v>2013</v>
      </c>
      <c r="K6" s="4">
        <v>2014</v>
      </c>
      <c r="L6" s="4" t="s">
        <v>496</v>
      </c>
    </row>
    <row r="7" spans="1:12" ht="15.75" thickTop="1" x14ac:dyDescent="0.25">
      <c r="C7" s="299" t="s">
        <v>190</v>
      </c>
      <c r="D7" s="154">
        <v>90428771.040000007</v>
      </c>
      <c r="E7" s="154">
        <v>93847932.010000005</v>
      </c>
      <c r="F7" s="154">
        <v>96443760.980000004</v>
      </c>
      <c r="G7" s="154">
        <v>110998728.90000001</v>
      </c>
      <c r="H7" s="154">
        <v>121319461.8</v>
      </c>
      <c r="I7" s="154">
        <v>129027552.59999999</v>
      </c>
      <c r="J7" s="154">
        <v>137229575.80000001</v>
      </c>
      <c r="K7" s="154">
        <v>147568108.30000001</v>
      </c>
      <c r="L7" s="154">
        <v>157510720.90000001</v>
      </c>
    </row>
    <row r="8" spans="1:12" x14ac:dyDescent="0.25">
      <c r="C8" s="299" t="s">
        <v>191</v>
      </c>
      <c r="D8" s="150" t="s">
        <v>495</v>
      </c>
      <c r="E8" s="300">
        <v>3.78105434E-2</v>
      </c>
      <c r="F8" s="300">
        <v>2.76599485E-2</v>
      </c>
      <c r="G8" s="300">
        <v>0.15091663550000001</v>
      </c>
      <c r="H8" s="300">
        <v>9.2980640399999995E-2</v>
      </c>
      <c r="I8" s="300">
        <v>6.3535484599999997E-2</v>
      </c>
      <c r="J8" s="300">
        <v>6.3567998000000001E-2</v>
      </c>
      <c r="K8" s="300">
        <v>7.5337495099999999E-2</v>
      </c>
      <c r="L8" s="300">
        <v>6.7376431900000006E-2</v>
      </c>
    </row>
    <row r="9" spans="1:12" x14ac:dyDescent="0.25">
      <c r="C9" s="299" t="s">
        <v>194</v>
      </c>
      <c r="D9" s="154">
        <v>90856521.590000004</v>
      </c>
      <c r="E9" s="154">
        <v>93847932.010000005</v>
      </c>
      <c r="F9" s="154">
        <v>92875262.219999999</v>
      </c>
      <c r="G9" s="154">
        <v>98219034.450000003</v>
      </c>
      <c r="H9" s="154">
        <v>103954673</v>
      </c>
      <c r="I9" s="154">
        <v>109627615.3</v>
      </c>
      <c r="J9" s="154">
        <v>113987062.90000001</v>
      </c>
      <c r="K9" s="154">
        <v>116125910.90000001</v>
      </c>
      <c r="L9" s="154">
        <v>118803271.59999999</v>
      </c>
    </row>
    <row r="10" spans="1:12" x14ac:dyDescent="0.25">
      <c r="C10" s="299" t="s">
        <v>197</v>
      </c>
      <c r="D10" s="150" t="s">
        <v>495</v>
      </c>
      <c r="E10" s="300">
        <v>3.2924553699999998E-2</v>
      </c>
      <c r="F10" s="300">
        <v>-1.03643178E-2</v>
      </c>
      <c r="G10" s="300">
        <v>5.7537089E-2</v>
      </c>
      <c r="H10" s="300">
        <v>5.8396405399999997E-2</v>
      </c>
      <c r="I10" s="300">
        <v>5.4571306299999997E-2</v>
      </c>
      <c r="J10" s="300">
        <v>3.9765962100000003E-2</v>
      </c>
      <c r="K10" s="300">
        <v>1.8763953999999999E-2</v>
      </c>
      <c r="L10" s="300">
        <v>2.30556702E-2</v>
      </c>
    </row>
    <row r="11" spans="1:12" x14ac:dyDescent="0.25">
      <c r="C11" s="299" t="s">
        <v>399</v>
      </c>
      <c r="D11" s="154">
        <v>280784.783</v>
      </c>
      <c r="E11" s="154">
        <v>351922.76899999997</v>
      </c>
      <c r="F11" s="154">
        <v>340356.52500000002</v>
      </c>
      <c r="G11" s="154">
        <v>367392.87900000002</v>
      </c>
      <c r="H11" s="154">
        <v>428780.71299999999</v>
      </c>
      <c r="I11" s="154">
        <v>470675.38699999999</v>
      </c>
      <c r="J11" s="154">
        <v>535924.38399999996</v>
      </c>
      <c r="K11" s="154">
        <v>557298.98400000005</v>
      </c>
      <c r="L11" s="154">
        <v>607407.68299999996</v>
      </c>
    </row>
    <row r="12" spans="1:12" x14ac:dyDescent="0.25">
      <c r="C12" s="301" t="s">
        <v>192</v>
      </c>
      <c r="D12" s="302" t="s">
        <v>495</v>
      </c>
      <c r="E12" s="303">
        <v>0.25335413559999997</v>
      </c>
      <c r="F12" s="303">
        <v>-3.28658587E-2</v>
      </c>
      <c r="G12" s="303">
        <v>7.9435391999999994E-2</v>
      </c>
      <c r="H12" s="303">
        <v>0.16709042960000001</v>
      </c>
      <c r="I12" s="303">
        <v>9.7706526299999999E-2</v>
      </c>
      <c r="J12" s="303">
        <v>0.13862844499999999</v>
      </c>
      <c r="K12" s="303">
        <v>3.98836116E-2</v>
      </c>
      <c r="L12" s="303">
        <v>8.9913494299999994E-2</v>
      </c>
    </row>
    <row r="13" spans="1:12" x14ac:dyDescent="0.25">
      <c r="C13" s="304"/>
      <c r="D13" s="64"/>
      <c r="E13" s="64"/>
      <c r="F13" s="64"/>
      <c r="G13" s="64"/>
      <c r="H13" s="64"/>
      <c r="I13" s="64"/>
      <c r="J13" s="64"/>
      <c r="K13" s="64"/>
      <c r="L13" s="64"/>
    </row>
    <row r="14" spans="1:12" x14ac:dyDescent="0.25">
      <c r="C14" s="299" t="s">
        <v>196</v>
      </c>
      <c r="D14" s="305">
        <v>3.1050381000000001E-3</v>
      </c>
      <c r="E14" s="305">
        <v>3.7499257000000001E-3</v>
      </c>
      <c r="F14" s="305">
        <v>3.5290673E-3</v>
      </c>
      <c r="G14" s="305">
        <v>3.3098836999999998E-3</v>
      </c>
      <c r="H14" s="305">
        <v>3.534311E-3</v>
      </c>
      <c r="I14" s="305">
        <v>3.6478673000000001E-3</v>
      </c>
      <c r="J14" s="305">
        <v>3.9053124999999999E-3</v>
      </c>
      <c r="K14" s="305">
        <v>3.7765543999999998E-3</v>
      </c>
      <c r="L14" s="305">
        <v>3.8562942000000002E-3</v>
      </c>
    </row>
    <row r="15" spans="1:12" x14ac:dyDescent="0.25">
      <c r="C15" s="301"/>
      <c r="D15" s="302"/>
      <c r="E15" s="302"/>
      <c r="F15" s="302"/>
      <c r="G15" s="302"/>
      <c r="H15" s="302"/>
      <c r="I15" s="302"/>
      <c r="J15" s="302"/>
      <c r="K15" s="302"/>
      <c r="L15" s="302"/>
    </row>
    <row r="16" spans="1:12" x14ac:dyDescent="0.25">
      <c r="C16" s="304" t="s">
        <v>466</v>
      </c>
      <c r="D16" s="306">
        <v>364190.73469999997</v>
      </c>
      <c r="E16" s="306">
        <v>426228.6201</v>
      </c>
      <c r="F16" s="306">
        <v>417987.81819999998</v>
      </c>
      <c r="G16" s="306">
        <v>438163.93640000001</v>
      </c>
      <c r="H16" s="306">
        <v>489647.48719999997</v>
      </c>
      <c r="I16" s="306">
        <v>529618.73360000004</v>
      </c>
      <c r="J16" s="306">
        <v>585384.75800000003</v>
      </c>
      <c r="K16" s="306">
        <v>581703.01789999998</v>
      </c>
      <c r="L16" s="306">
        <v>607407.68299999996</v>
      </c>
    </row>
    <row r="17" spans="3:12" x14ac:dyDescent="0.25">
      <c r="C17" s="301" t="s">
        <v>193</v>
      </c>
      <c r="D17" s="31" t="s">
        <v>495</v>
      </c>
      <c r="E17" s="307">
        <v>0.1703444912</v>
      </c>
      <c r="F17" s="307">
        <v>-1.9334229500000001E-2</v>
      </c>
      <c r="G17" s="307">
        <v>4.8269632200000002E-2</v>
      </c>
      <c r="H17" s="307">
        <v>0.11749837539999999</v>
      </c>
      <c r="I17" s="307">
        <v>8.1632700000000002E-2</v>
      </c>
      <c r="J17" s="307">
        <v>0.1052946599</v>
      </c>
      <c r="K17" s="307">
        <v>-6.2894363000000003E-3</v>
      </c>
      <c r="L17" s="307">
        <v>4.4188639799999999E-2</v>
      </c>
    </row>
    <row r="18" spans="3:12" x14ac:dyDescent="0.25">
      <c r="K18"/>
    </row>
    <row r="19" spans="3:12" x14ac:dyDescent="0.25">
      <c r="K19"/>
    </row>
    <row r="21" spans="3:12" ht="15" customHeight="1" x14ac:dyDescent="0.25"/>
    <row r="39" spans="2:5" ht="15" customHeight="1" x14ac:dyDescent="0.25">
      <c r="B39" s="651" t="s">
        <v>497</v>
      </c>
      <c r="C39" s="651"/>
      <c r="D39" s="651"/>
      <c r="E39" s="651"/>
    </row>
    <row r="40" spans="2:5" x14ac:dyDescent="0.25">
      <c r="B40" s="651"/>
      <c r="C40" s="651"/>
      <c r="D40" s="651"/>
      <c r="E40" s="651"/>
    </row>
    <row r="41" spans="2:5" x14ac:dyDescent="0.25">
      <c r="B41" s="394" t="s">
        <v>383</v>
      </c>
      <c r="C41" s="394"/>
      <c r="D41" s="394"/>
      <c r="E41" s="394"/>
    </row>
    <row r="42" spans="2:5" x14ac:dyDescent="0.25">
      <c r="B42" s="215"/>
      <c r="C42" s="215"/>
      <c r="D42" s="215"/>
      <c r="E42" s="215"/>
    </row>
  </sheetData>
  <mergeCells count="2">
    <mergeCell ref="B39:E40"/>
    <mergeCell ref="C5:L5"/>
  </mergeCells>
  <hyperlinks>
    <hyperlink ref="A1" location="ÍNDICE!A1" display="ÍNDICE"/>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S53"/>
  <sheetViews>
    <sheetView zoomScale="85" zoomScaleNormal="85" workbookViewId="0">
      <selection activeCell="A38" sqref="A38"/>
    </sheetView>
  </sheetViews>
  <sheetFormatPr baseColWidth="10" defaultRowHeight="15" x14ac:dyDescent="0.25"/>
  <cols>
    <col min="2" max="2" width="21.140625" customWidth="1"/>
    <col min="3" max="3" width="18.7109375" customWidth="1"/>
    <col min="4" max="4" width="22.7109375" customWidth="1"/>
    <col min="5" max="5" width="27.28515625" customWidth="1"/>
    <col min="6" max="6" width="19" customWidth="1"/>
    <col min="7" max="7" width="16.7109375" customWidth="1"/>
    <col min="8" max="8" width="14.7109375" customWidth="1"/>
  </cols>
  <sheetData>
    <row r="1" spans="1:11" x14ac:dyDescent="0.25">
      <c r="A1" s="56" t="s">
        <v>127</v>
      </c>
      <c r="J1" s="60"/>
    </row>
    <row r="2" spans="1:11" s="51" customFormat="1" x14ac:dyDescent="0.25">
      <c r="A2" s="1" t="s">
        <v>253</v>
      </c>
      <c r="J2" s="60"/>
    </row>
    <row r="3" spans="1:11" s="51" customFormat="1" x14ac:dyDescent="0.25">
      <c r="A3" s="1"/>
      <c r="J3"/>
    </row>
    <row r="4" spans="1:11" s="51" customFormat="1" x14ac:dyDescent="0.25">
      <c r="A4" s="55" t="s">
        <v>98</v>
      </c>
      <c r="B4" s="51" t="s">
        <v>715</v>
      </c>
      <c r="J4"/>
    </row>
    <row r="6" spans="1:11" x14ac:dyDescent="0.25">
      <c r="B6" s="658" t="s">
        <v>152</v>
      </c>
      <c r="C6" s="700" t="s">
        <v>712</v>
      </c>
      <c r="D6" s="700"/>
      <c r="E6" s="700"/>
      <c r="F6" s="700"/>
      <c r="G6" s="700"/>
      <c r="H6" s="700"/>
      <c r="I6" s="700"/>
    </row>
    <row r="7" spans="1:11" ht="15.75" thickBot="1" x14ac:dyDescent="0.3">
      <c r="B7" s="659"/>
      <c r="C7" s="49" t="s">
        <v>40</v>
      </c>
      <c r="D7" s="49" t="s">
        <v>41</v>
      </c>
      <c r="E7" s="49" t="s">
        <v>42</v>
      </c>
      <c r="F7" s="49" t="s">
        <v>43</v>
      </c>
      <c r="G7" s="49" t="s">
        <v>44</v>
      </c>
      <c r="H7" s="49" t="s">
        <v>45</v>
      </c>
      <c r="I7" s="49" t="s">
        <v>8</v>
      </c>
    </row>
    <row r="8" spans="1:11" ht="15.75" thickTop="1" x14ac:dyDescent="0.25">
      <c r="B8" s="27">
        <v>2009</v>
      </c>
      <c r="C8" s="30"/>
      <c r="D8" s="30"/>
      <c r="E8" s="30"/>
      <c r="F8" s="30"/>
      <c r="G8" s="30"/>
      <c r="H8" s="30"/>
      <c r="I8" s="30"/>
    </row>
    <row r="9" spans="1:11" x14ac:dyDescent="0.25">
      <c r="B9" s="10" t="s">
        <v>154</v>
      </c>
      <c r="C9" s="159">
        <v>7749.89</v>
      </c>
      <c r="D9" s="159">
        <v>64231.09</v>
      </c>
      <c r="E9" s="159">
        <v>7831.5</v>
      </c>
      <c r="F9" s="159">
        <v>18877.07</v>
      </c>
      <c r="G9" s="159">
        <v>7330.41</v>
      </c>
      <c r="H9" s="159">
        <v>20.58</v>
      </c>
      <c r="I9" s="47">
        <f>SUM(C9:H9)</f>
        <v>106040.54</v>
      </c>
      <c r="J9" s="60"/>
    </row>
    <row r="10" spans="1:11" x14ac:dyDescent="0.25">
      <c r="B10" s="10" t="s">
        <v>155</v>
      </c>
      <c r="C10" s="159">
        <v>58.42</v>
      </c>
      <c r="D10" s="159">
        <v>10156.25</v>
      </c>
      <c r="E10" s="159">
        <v>919.66</v>
      </c>
      <c r="F10" s="159">
        <v>431.76</v>
      </c>
      <c r="G10" s="159">
        <v>0</v>
      </c>
      <c r="H10" s="159">
        <v>0</v>
      </c>
      <c r="I10" s="47">
        <f t="shared" ref="I10:I14" si="0">SUM(C10:H10)</f>
        <v>11566.09</v>
      </c>
      <c r="J10" s="60"/>
    </row>
    <row r="11" spans="1:11" x14ac:dyDescent="0.25">
      <c r="B11" s="10" t="s">
        <v>156</v>
      </c>
      <c r="C11" s="159">
        <v>691.22</v>
      </c>
      <c r="D11" s="159">
        <v>1700.56</v>
      </c>
      <c r="E11" s="159">
        <v>56.62</v>
      </c>
      <c r="F11" s="159">
        <v>451.97</v>
      </c>
      <c r="G11" s="159">
        <v>0</v>
      </c>
      <c r="H11" s="159">
        <v>0</v>
      </c>
      <c r="I11" s="47">
        <f>SUM(C11:H11)</f>
        <v>2900.37</v>
      </c>
    </row>
    <row r="12" spans="1:11" x14ac:dyDescent="0.25">
      <c r="B12" s="10" t="s">
        <v>157</v>
      </c>
      <c r="C12" s="159">
        <v>1.66</v>
      </c>
      <c r="D12" s="159">
        <v>1118.5899999999999</v>
      </c>
      <c r="E12" s="159">
        <v>520.42999999999995</v>
      </c>
      <c r="F12" s="159">
        <v>5.71</v>
      </c>
      <c r="G12" s="159">
        <v>0</v>
      </c>
      <c r="H12" s="159">
        <v>0</v>
      </c>
      <c r="I12" s="47">
        <f t="shared" si="0"/>
        <v>1646.3899999999999</v>
      </c>
    </row>
    <row r="13" spans="1:11" s="113" customFormat="1" x14ac:dyDescent="0.25">
      <c r="B13" s="114" t="s">
        <v>250</v>
      </c>
      <c r="C13" s="159">
        <v>19.649999999999999</v>
      </c>
      <c r="D13" s="159">
        <v>296.41000000000003</v>
      </c>
      <c r="E13" s="159">
        <v>4.91</v>
      </c>
      <c r="F13" s="159">
        <v>90.91</v>
      </c>
      <c r="G13" s="159">
        <v>0</v>
      </c>
      <c r="H13" s="159">
        <v>0</v>
      </c>
      <c r="I13" s="349">
        <f t="shared" si="0"/>
        <v>411.88</v>
      </c>
      <c r="K13"/>
    </row>
    <row r="14" spans="1:11" x14ac:dyDescent="0.25">
      <c r="B14" s="10" t="s">
        <v>8</v>
      </c>
      <c r="C14" s="47">
        <v>8520.84</v>
      </c>
      <c r="D14" s="47">
        <v>77502.899999999994</v>
      </c>
      <c r="E14" s="47">
        <v>9333.1200000000008</v>
      </c>
      <c r="F14" s="47">
        <v>19857.419999999998</v>
      </c>
      <c r="G14" s="47">
        <v>7330.41</v>
      </c>
      <c r="H14" s="47">
        <v>20.58</v>
      </c>
      <c r="I14" s="47">
        <f t="shared" si="0"/>
        <v>122565.26999999999</v>
      </c>
    </row>
    <row r="15" spans="1:11" x14ac:dyDescent="0.25">
      <c r="B15" s="28">
        <v>2010</v>
      </c>
      <c r="C15" s="169"/>
      <c r="D15" s="169"/>
      <c r="E15" s="169"/>
      <c r="F15" s="169"/>
      <c r="G15" s="169"/>
      <c r="H15" s="169"/>
      <c r="I15" s="173"/>
    </row>
    <row r="16" spans="1:11" x14ac:dyDescent="0.25">
      <c r="B16" s="10" t="s">
        <v>154</v>
      </c>
      <c r="C16" s="154">
        <v>8839.17</v>
      </c>
      <c r="D16" s="154">
        <v>67636.69</v>
      </c>
      <c r="E16" s="154">
        <v>6451.1</v>
      </c>
      <c r="F16" s="154">
        <v>23386.57</v>
      </c>
      <c r="G16" s="154">
        <v>6333.94</v>
      </c>
      <c r="H16" s="154">
        <v>10.55</v>
      </c>
      <c r="I16" s="170">
        <f>SUM(C16:H16)</f>
        <v>112658.02</v>
      </c>
      <c r="J16" s="60"/>
    </row>
    <row r="17" spans="2:14" x14ac:dyDescent="0.25">
      <c r="B17" s="10" t="s">
        <v>155</v>
      </c>
      <c r="C17" s="154">
        <v>69.97</v>
      </c>
      <c r="D17" s="154">
        <v>9878.36</v>
      </c>
      <c r="E17" s="154">
        <v>892.66</v>
      </c>
      <c r="F17" s="154">
        <v>614.88</v>
      </c>
      <c r="G17" s="154">
        <v>0</v>
      </c>
      <c r="H17" s="154">
        <v>0</v>
      </c>
      <c r="I17" s="170">
        <f t="shared" ref="I17:I20" si="1">SUM(C17:H17)</f>
        <v>11455.869999999999</v>
      </c>
      <c r="J17" s="60"/>
    </row>
    <row r="18" spans="2:14" x14ac:dyDescent="0.25">
      <c r="B18" s="10" t="s">
        <v>156</v>
      </c>
      <c r="C18" s="154">
        <v>1127.43</v>
      </c>
      <c r="D18" s="154">
        <v>1672.07</v>
      </c>
      <c r="E18" s="154">
        <v>55.17</v>
      </c>
      <c r="F18" s="154">
        <v>671.75</v>
      </c>
      <c r="G18" s="154">
        <v>0</v>
      </c>
      <c r="H18" s="154">
        <v>0</v>
      </c>
      <c r="I18" s="170">
        <f t="shared" si="1"/>
        <v>3526.42</v>
      </c>
    </row>
    <row r="19" spans="2:14" x14ac:dyDescent="0.25">
      <c r="B19" s="10" t="s">
        <v>157</v>
      </c>
      <c r="C19" s="154">
        <v>6.98</v>
      </c>
      <c r="D19" s="154">
        <v>1157.83</v>
      </c>
      <c r="E19" s="154">
        <v>644.12</v>
      </c>
      <c r="F19" s="154">
        <v>19.98</v>
      </c>
      <c r="G19" s="154">
        <v>0</v>
      </c>
      <c r="H19" s="154">
        <v>0</v>
      </c>
      <c r="I19" s="170">
        <f t="shared" si="1"/>
        <v>1828.9099999999999</v>
      </c>
    </row>
    <row r="20" spans="2:14" s="113" customFormat="1" x14ac:dyDescent="0.25">
      <c r="B20" s="114" t="s">
        <v>250</v>
      </c>
      <c r="C20" s="154">
        <v>17.89</v>
      </c>
      <c r="D20" s="154">
        <v>150.9</v>
      </c>
      <c r="E20" s="154">
        <v>17.89</v>
      </c>
      <c r="F20" s="154">
        <v>127.87</v>
      </c>
      <c r="G20" s="154">
        <v>0</v>
      </c>
      <c r="H20" s="154">
        <v>0</v>
      </c>
      <c r="I20" s="349">
        <f t="shared" si="1"/>
        <v>314.55</v>
      </c>
      <c r="K20"/>
    </row>
    <row r="21" spans="2:14" x14ac:dyDescent="0.25">
      <c r="B21" s="11" t="s">
        <v>8</v>
      </c>
      <c r="C21" s="156">
        <v>10061.450000000001</v>
      </c>
      <c r="D21" s="156">
        <v>80495.86</v>
      </c>
      <c r="E21" s="156">
        <v>8060.94</v>
      </c>
      <c r="F21" s="156">
        <v>24821.040000000001</v>
      </c>
      <c r="G21" s="156">
        <v>6333.94</v>
      </c>
      <c r="H21" s="156">
        <v>10.55</v>
      </c>
      <c r="I21" s="156">
        <f>SUM(I16:I20)</f>
        <v>129783.77</v>
      </c>
    </row>
    <row r="22" spans="2:14" x14ac:dyDescent="0.25">
      <c r="B22" s="27">
        <v>2011</v>
      </c>
      <c r="C22" s="159"/>
      <c r="D22" s="159"/>
      <c r="E22" s="159"/>
      <c r="F22" s="159"/>
      <c r="G22" s="159"/>
      <c r="H22" s="159"/>
      <c r="I22" s="47"/>
    </row>
    <row r="23" spans="2:14" x14ac:dyDescent="0.25">
      <c r="B23" s="10" t="s">
        <v>154</v>
      </c>
      <c r="C23" s="159">
        <v>9946.75</v>
      </c>
      <c r="D23" s="159">
        <v>86771.57</v>
      </c>
      <c r="E23" s="159">
        <v>3373.44</v>
      </c>
      <c r="F23" s="159">
        <v>39927.86</v>
      </c>
      <c r="G23" s="159">
        <v>988.74</v>
      </c>
      <c r="H23" s="159">
        <v>417.2</v>
      </c>
      <c r="I23" s="47">
        <f t="shared" ref="I23:I35" si="2">SUM(C23:H23)</f>
        <v>141425.56</v>
      </c>
      <c r="J23" s="60"/>
    </row>
    <row r="24" spans="2:14" x14ac:dyDescent="0.25">
      <c r="B24" s="10" t="s">
        <v>155</v>
      </c>
      <c r="C24" s="159">
        <v>448.96</v>
      </c>
      <c r="D24" s="159">
        <v>11260.18</v>
      </c>
      <c r="E24" s="159">
        <v>798.99</v>
      </c>
      <c r="F24" s="159">
        <v>797.57</v>
      </c>
      <c r="G24" s="159">
        <v>6.99</v>
      </c>
      <c r="H24" s="159">
        <v>15.59</v>
      </c>
      <c r="I24" s="47">
        <f t="shared" si="2"/>
        <v>13328.279999999999</v>
      </c>
      <c r="J24" s="60"/>
    </row>
    <row r="25" spans="2:14" x14ac:dyDescent="0.25">
      <c r="B25" s="10" t="s">
        <v>156</v>
      </c>
      <c r="C25" s="159">
        <v>3878.14</v>
      </c>
      <c r="D25" s="159">
        <v>4368.58</v>
      </c>
      <c r="E25" s="159">
        <v>167.9</v>
      </c>
      <c r="F25" s="159">
        <v>948.07</v>
      </c>
      <c r="G25" s="159">
        <v>70.319999999999993</v>
      </c>
      <c r="H25" s="159">
        <v>105.96</v>
      </c>
      <c r="I25" s="47">
        <f t="shared" si="2"/>
        <v>9538.9699999999975</v>
      </c>
    </row>
    <row r="26" spans="2:14" x14ac:dyDescent="0.25">
      <c r="B26" s="10" t="s">
        <v>157</v>
      </c>
      <c r="C26" s="159">
        <v>49.35</v>
      </c>
      <c r="D26" s="159">
        <v>301.79000000000002</v>
      </c>
      <c r="E26" s="159">
        <v>35.49</v>
      </c>
      <c r="F26" s="159">
        <v>131.6</v>
      </c>
      <c r="G26" s="159">
        <v>74.33</v>
      </c>
      <c r="H26" s="159">
        <v>0</v>
      </c>
      <c r="I26" s="47">
        <f t="shared" si="2"/>
        <v>592.56000000000006</v>
      </c>
    </row>
    <row r="27" spans="2:14" s="113" customFormat="1" x14ac:dyDescent="0.25">
      <c r="B27" s="114" t="s">
        <v>250</v>
      </c>
      <c r="C27" s="159">
        <v>133.41</v>
      </c>
      <c r="D27" s="159">
        <v>1014.85</v>
      </c>
      <c r="E27" s="159">
        <v>558.09</v>
      </c>
      <c r="F27" s="159">
        <v>80.31</v>
      </c>
      <c r="G27" s="159">
        <v>25.93</v>
      </c>
      <c r="H27" s="159">
        <v>0</v>
      </c>
      <c r="I27" s="349">
        <f t="shared" si="2"/>
        <v>1812.59</v>
      </c>
      <c r="J27"/>
      <c r="K27"/>
      <c r="L27"/>
      <c r="M27"/>
      <c r="N27"/>
    </row>
    <row r="28" spans="2:14" x14ac:dyDescent="0.25">
      <c r="B28" s="10" t="s">
        <v>8</v>
      </c>
      <c r="C28" s="47">
        <v>14456.62</v>
      </c>
      <c r="D28" s="47">
        <v>103716.97</v>
      </c>
      <c r="E28" s="47">
        <v>4933.92</v>
      </c>
      <c r="F28" s="47">
        <v>41885.42</v>
      </c>
      <c r="G28" s="47">
        <v>1166.31</v>
      </c>
      <c r="H28" s="47">
        <v>538.75</v>
      </c>
      <c r="I28" s="47">
        <f>SUM(C28:H28)</f>
        <v>166697.99</v>
      </c>
    </row>
    <row r="29" spans="2:14" x14ac:dyDescent="0.25">
      <c r="B29" s="28">
        <v>2012</v>
      </c>
      <c r="C29" s="169"/>
      <c r="D29" s="169"/>
      <c r="E29" s="169"/>
      <c r="F29" s="169"/>
      <c r="G29" s="169"/>
      <c r="H29" s="169"/>
      <c r="I29" s="173"/>
    </row>
    <row r="30" spans="2:14" x14ac:dyDescent="0.25">
      <c r="B30" s="10" t="s">
        <v>154</v>
      </c>
      <c r="C30" s="154">
        <v>10360.82</v>
      </c>
      <c r="D30" s="154">
        <v>100114.04</v>
      </c>
      <c r="E30" s="154">
        <v>4133.8599999999997</v>
      </c>
      <c r="F30" s="154">
        <v>40346.71</v>
      </c>
      <c r="G30" s="154">
        <v>637.87</v>
      </c>
      <c r="H30" s="154">
        <v>460.41</v>
      </c>
      <c r="I30" s="170">
        <f t="shared" si="2"/>
        <v>156053.71</v>
      </c>
    </row>
    <row r="31" spans="2:14" x14ac:dyDescent="0.25">
      <c r="B31" s="10" t="s">
        <v>155</v>
      </c>
      <c r="C31" s="154">
        <v>861.2</v>
      </c>
      <c r="D31" s="154">
        <v>11138.94</v>
      </c>
      <c r="E31" s="154">
        <v>1452.79</v>
      </c>
      <c r="F31" s="154">
        <v>944.27</v>
      </c>
      <c r="G31" s="154">
        <v>9.33</v>
      </c>
      <c r="H31" s="154">
        <v>14.2</v>
      </c>
      <c r="I31" s="170">
        <f t="shared" si="2"/>
        <v>14420.730000000001</v>
      </c>
    </row>
    <row r="32" spans="2:14" x14ac:dyDescent="0.25">
      <c r="B32" s="10" t="s">
        <v>156</v>
      </c>
      <c r="C32" s="154">
        <v>898.86</v>
      </c>
      <c r="D32" s="154">
        <v>5320.83</v>
      </c>
      <c r="E32" s="154">
        <v>323.22000000000003</v>
      </c>
      <c r="F32" s="154">
        <v>1317.27</v>
      </c>
      <c r="G32" s="154">
        <v>88.45</v>
      </c>
      <c r="H32" s="154">
        <v>75.61</v>
      </c>
      <c r="I32" s="170">
        <f t="shared" si="2"/>
        <v>8024.24</v>
      </c>
    </row>
    <row r="33" spans="1:19" x14ac:dyDescent="0.25">
      <c r="B33" s="10" t="s">
        <v>157</v>
      </c>
      <c r="C33" s="154">
        <v>16.37</v>
      </c>
      <c r="D33" s="154">
        <v>505.42</v>
      </c>
      <c r="E33" s="154">
        <v>115.8</v>
      </c>
      <c r="F33" s="154">
        <v>172.97</v>
      </c>
      <c r="G33" s="154">
        <v>128.37</v>
      </c>
      <c r="H33" s="154">
        <v>0</v>
      </c>
      <c r="I33" s="170">
        <f t="shared" si="2"/>
        <v>938.93</v>
      </c>
    </row>
    <row r="34" spans="1:19" s="113" customFormat="1" x14ac:dyDescent="0.25">
      <c r="B34" s="114" t="s">
        <v>250</v>
      </c>
      <c r="C34" s="154">
        <v>193.77</v>
      </c>
      <c r="D34" s="154">
        <v>909.06</v>
      </c>
      <c r="E34" s="154">
        <v>1658.97</v>
      </c>
      <c r="F34" s="154">
        <v>117.94</v>
      </c>
      <c r="G34" s="154">
        <v>21.66</v>
      </c>
      <c r="H34" s="154">
        <v>0</v>
      </c>
      <c r="I34" s="350">
        <f>SUM(C34:H34)</f>
        <v>2901.4</v>
      </c>
      <c r="J34"/>
      <c r="K34"/>
    </row>
    <row r="35" spans="1:19" x14ac:dyDescent="0.25">
      <c r="B35" s="235" t="s">
        <v>8</v>
      </c>
      <c r="C35" s="156">
        <v>12331.02</v>
      </c>
      <c r="D35" s="156">
        <v>117988.29</v>
      </c>
      <c r="E35" s="156">
        <v>7684.63</v>
      </c>
      <c r="F35" s="156">
        <v>42899.17</v>
      </c>
      <c r="G35" s="156">
        <v>885.68</v>
      </c>
      <c r="H35" s="156">
        <v>550.22</v>
      </c>
      <c r="I35" s="156">
        <f t="shared" si="2"/>
        <v>182339.00999999998</v>
      </c>
    </row>
    <row r="36" spans="1:19" x14ac:dyDescent="0.25">
      <c r="B36" s="163">
        <v>2013</v>
      </c>
      <c r="C36" s="351"/>
      <c r="D36" s="351"/>
      <c r="E36" s="351"/>
      <c r="F36" s="351"/>
      <c r="G36" s="351"/>
      <c r="H36" s="351"/>
      <c r="I36" s="351"/>
    </row>
    <row r="37" spans="1:19" x14ac:dyDescent="0.25">
      <c r="A37" s="132"/>
      <c r="B37" s="149" t="s">
        <v>154</v>
      </c>
      <c r="C37" s="154">
        <v>7737.46</v>
      </c>
      <c r="D37" s="154">
        <v>103753.88</v>
      </c>
      <c r="E37" s="154">
        <v>16120.1</v>
      </c>
      <c r="F37" s="154">
        <v>43525.06</v>
      </c>
      <c r="G37" s="154">
        <v>612.15</v>
      </c>
      <c r="H37" s="154">
        <v>2099.1999999999998</v>
      </c>
      <c r="I37" s="170">
        <f>SUM(C37:H37)</f>
        <v>173847.85</v>
      </c>
      <c r="M37" s="139"/>
      <c r="N37" s="139"/>
      <c r="O37" s="139"/>
      <c r="P37" s="139"/>
      <c r="Q37" s="139"/>
      <c r="R37" s="139"/>
      <c r="S37" s="139"/>
    </row>
    <row r="38" spans="1:19" x14ac:dyDescent="0.25">
      <c r="B38" s="149" t="s">
        <v>155</v>
      </c>
      <c r="C38" s="154">
        <v>890.77</v>
      </c>
      <c r="D38" s="154">
        <v>10607.99</v>
      </c>
      <c r="E38" s="154">
        <v>797.35</v>
      </c>
      <c r="F38" s="154">
        <v>1127.21</v>
      </c>
      <c r="G38" s="154">
        <v>313.42</v>
      </c>
      <c r="H38" s="154">
        <v>7.86</v>
      </c>
      <c r="I38" s="170">
        <f t="shared" ref="I38:I40" si="3">SUM(C38:H38)</f>
        <v>13744.6</v>
      </c>
    </row>
    <row r="39" spans="1:19" x14ac:dyDescent="0.25">
      <c r="B39" s="149" t="s">
        <v>156</v>
      </c>
      <c r="C39" s="154">
        <v>1181.72</v>
      </c>
      <c r="D39" s="154">
        <v>5348.2</v>
      </c>
      <c r="E39" s="154">
        <v>81.2</v>
      </c>
      <c r="F39" s="154">
        <v>1642.16</v>
      </c>
      <c r="G39" s="154">
        <v>78.25</v>
      </c>
      <c r="H39" s="154">
        <v>17.8</v>
      </c>
      <c r="I39" s="170">
        <f t="shared" si="3"/>
        <v>8349.33</v>
      </c>
    </row>
    <row r="40" spans="1:19" x14ac:dyDescent="0.25">
      <c r="B40" s="149" t="s">
        <v>157</v>
      </c>
      <c r="C40" s="154">
        <v>1240.3900000000001</v>
      </c>
      <c r="D40" s="154">
        <v>3575.88</v>
      </c>
      <c r="E40" s="154">
        <v>2522.41</v>
      </c>
      <c r="F40" s="154">
        <v>1519.71</v>
      </c>
      <c r="G40" s="154">
        <v>85.54</v>
      </c>
      <c r="H40" s="154">
        <v>0</v>
      </c>
      <c r="I40" s="352">
        <f t="shared" si="3"/>
        <v>8943.93</v>
      </c>
    </row>
    <row r="41" spans="1:19" x14ac:dyDescent="0.25">
      <c r="B41" s="151" t="s">
        <v>8</v>
      </c>
      <c r="C41" s="156">
        <v>11050.35</v>
      </c>
      <c r="D41" s="156">
        <v>123285.95</v>
      </c>
      <c r="E41" s="156">
        <v>19521.07</v>
      </c>
      <c r="F41" s="156">
        <v>47814.14</v>
      </c>
      <c r="G41" s="156">
        <v>1089.3499999999999</v>
      </c>
      <c r="H41" s="156">
        <v>2124.87</v>
      </c>
      <c r="I41" s="156">
        <f t="shared" ref="I41" si="4">SUM(I37:I40)</f>
        <v>204885.71</v>
      </c>
    </row>
    <row r="42" spans="1:19" x14ac:dyDescent="0.25">
      <c r="B42" s="163">
        <v>2014</v>
      </c>
      <c r="C42" s="351"/>
      <c r="D42" s="351"/>
      <c r="E42" s="351"/>
      <c r="F42" s="351"/>
      <c r="G42" s="351"/>
      <c r="H42" s="351"/>
      <c r="I42" s="351"/>
    </row>
    <row r="43" spans="1:19" x14ac:dyDescent="0.25">
      <c r="B43" s="149" t="s">
        <v>154</v>
      </c>
      <c r="C43" s="154">
        <v>7757.31</v>
      </c>
      <c r="D43" s="154">
        <v>98958.47</v>
      </c>
      <c r="E43" s="154">
        <v>14925.52</v>
      </c>
      <c r="F43" s="154">
        <v>39131.86</v>
      </c>
      <c r="G43" s="154">
        <v>327.31</v>
      </c>
      <c r="H43" s="154">
        <v>318.52999999999997</v>
      </c>
      <c r="I43" s="170">
        <f>SUM(C43:H43)</f>
        <v>161419</v>
      </c>
    </row>
    <row r="44" spans="1:19" x14ac:dyDescent="0.25">
      <c r="B44" s="149" t="s">
        <v>155</v>
      </c>
      <c r="C44" s="154">
        <v>1775.25</v>
      </c>
      <c r="D44" s="154">
        <v>7856.66</v>
      </c>
      <c r="E44" s="154">
        <v>205.74</v>
      </c>
      <c r="F44" s="154">
        <v>1122.74</v>
      </c>
      <c r="G44" s="154">
        <v>309.33999999999997</v>
      </c>
      <c r="H44" s="154">
        <v>3.13</v>
      </c>
      <c r="I44" s="170">
        <f t="shared" ref="I44:I45" si="5">SUM(C44:H44)</f>
        <v>11272.859999999999</v>
      </c>
    </row>
    <row r="45" spans="1:19" x14ac:dyDescent="0.25">
      <c r="B45" s="149" t="s">
        <v>156</v>
      </c>
      <c r="C45" s="154">
        <v>1533.77</v>
      </c>
      <c r="D45" s="154">
        <v>5812.9</v>
      </c>
      <c r="E45" s="154">
        <v>959.12</v>
      </c>
      <c r="F45" s="154">
        <v>2536.87</v>
      </c>
      <c r="G45" s="154">
        <v>239.12</v>
      </c>
      <c r="H45" s="154">
        <v>145.33000000000001</v>
      </c>
      <c r="I45" s="170">
        <f t="shared" si="5"/>
        <v>11227.11</v>
      </c>
    </row>
    <row r="46" spans="1:19" x14ac:dyDescent="0.25">
      <c r="B46" s="149" t="s">
        <v>157</v>
      </c>
      <c r="C46" s="154">
        <v>2018.34</v>
      </c>
      <c r="D46" s="154">
        <v>4377.2299999999996</v>
      </c>
      <c r="E46" s="154">
        <v>3019.64</v>
      </c>
      <c r="F46" s="154">
        <v>718.49</v>
      </c>
      <c r="G46" s="154">
        <v>78.86</v>
      </c>
      <c r="H46" s="154">
        <v>20.65</v>
      </c>
      <c r="I46" s="352">
        <f>SUM(C46:H46)</f>
        <v>10233.209999999999</v>
      </c>
    </row>
    <row r="47" spans="1:19" x14ac:dyDescent="0.25">
      <c r="B47" s="151" t="s">
        <v>8</v>
      </c>
      <c r="C47" s="156">
        <v>13084.67</v>
      </c>
      <c r="D47" s="156">
        <v>117005.27</v>
      </c>
      <c r="E47" s="156">
        <v>19110.03</v>
      </c>
      <c r="F47" s="156">
        <v>43509.96</v>
      </c>
      <c r="G47" s="156">
        <v>954.63</v>
      </c>
      <c r="H47" s="156">
        <v>487.64</v>
      </c>
      <c r="I47" s="156">
        <f t="shared" ref="I47" si="6">SUM(I43:I46)</f>
        <v>194152.17999999996</v>
      </c>
    </row>
    <row r="48" spans="1:19" x14ac:dyDescent="0.25">
      <c r="B48" s="163" t="s">
        <v>496</v>
      </c>
      <c r="C48" s="351"/>
      <c r="D48" s="351"/>
      <c r="E48" s="351"/>
      <c r="F48" s="351"/>
      <c r="G48" s="351"/>
      <c r="H48" s="351"/>
      <c r="I48" s="351"/>
    </row>
    <row r="49" spans="2:9" x14ac:dyDescent="0.25">
      <c r="B49" s="149" t="s">
        <v>154</v>
      </c>
      <c r="C49" s="154">
        <v>18502.669999999998</v>
      </c>
      <c r="D49" s="154">
        <v>88348.15</v>
      </c>
      <c r="E49" s="154">
        <v>10471.700000000001</v>
      </c>
      <c r="F49" s="154">
        <v>43940.05</v>
      </c>
      <c r="G49" s="154">
        <v>523.73</v>
      </c>
      <c r="H49" s="154">
        <v>101.38</v>
      </c>
      <c r="I49" s="170">
        <f>SUM(C49:H49)</f>
        <v>161887.68000000002</v>
      </c>
    </row>
    <row r="50" spans="2:9" x14ac:dyDescent="0.25">
      <c r="B50" s="149" t="s">
        <v>155</v>
      </c>
      <c r="C50" s="154">
        <v>1834.43</v>
      </c>
      <c r="D50" s="154">
        <v>11106.56</v>
      </c>
      <c r="E50" s="154">
        <v>376.28</v>
      </c>
      <c r="F50" s="154">
        <v>2217.15</v>
      </c>
      <c r="G50" s="154">
        <v>6.7</v>
      </c>
      <c r="H50" s="154">
        <v>13.13</v>
      </c>
      <c r="I50" s="170">
        <f t="shared" ref="I50:I51" si="7">SUM(C50:H50)</f>
        <v>15554.25</v>
      </c>
    </row>
    <row r="51" spans="2:9" x14ac:dyDescent="0.25">
      <c r="B51" s="149" t="s">
        <v>156</v>
      </c>
      <c r="C51" s="154">
        <v>1695.34</v>
      </c>
      <c r="D51" s="154">
        <v>6429.27</v>
      </c>
      <c r="E51" s="154">
        <v>487.11</v>
      </c>
      <c r="F51" s="154">
        <v>3540.38</v>
      </c>
      <c r="G51" s="154">
        <v>330.54</v>
      </c>
      <c r="H51" s="154">
        <v>212.44</v>
      </c>
      <c r="I51" s="170">
        <f t="shared" si="7"/>
        <v>12695.080000000004</v>
      </c>
    </row>
    <row r="52" spans="2:9" x14ac:dyDescent="0.25">
      <c r="B52" s="149" t="s">
        <v>157</v>
      </c>
      <c r="C52" s="154">
        <v>5771.45</v>
      </c>
      <c r="D52" s="154">
        <v>8587.76</v>
      </c>
      <c r="E52" s="154">
        <v>3196.64</v>
      </c>
      <c r="F52" s="154">
        <v>381.53</v>
      </c>
      <c r="G52" s="154">
        <v>279.10000000000002</v>
      </c>
      <c r="H52" s="154">
        <v>22.3</v>
      </c>
      <c r="I52" s="352">
        <f>SUM(C52:H52)</f>
        <v>18238.779999999995</v>
      </c>
    </row>
    <row r="53" spans="2:9" x14ac:dyDescent="0.25">
      <c r="B53" s="151" t="s">
        <v>8</v>
      </c>
      <c r="C53" s="156">
        <v>27803.9</v>
      </c>
      <c r="D53" s="156">
        <v>114471.75</v>
      </c>
      <c r="E53" s="156">
        <v>14531.74</v>
      </c>
      <c r="F53" s="156">
        <v>50079.11</v>
      </c>
      <c r="G53" s="156">
        <v>1140.07</v>
      </c>
      <c r="H53" s="156">
        <v>349.26</v>
      </c>
      <c r="I53" s="156">
        <f t="shared" ref="I53" si="8">SUM(I49:I52)</f>
        <v>208375.79000000004</v>
      </c>
    </row>
  </sheetData>
  <mergeCells count="2">
    <mergeCell ref="C6:I6"/>
    <mergeCell ref="B6:B7"/>
  </mergeCells>
  <hyperlinks>
    <hyperlink ref="A1" location="ÍNDICE!A1" display="ÍNDICE"/>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P51"/>
  <sheetViews>
    <sheetView zoomScale="85" zoomScaleNormal="85" workbookViewId="0">
      <selection activeCell="A38" sqref="A38"/>
    </sheetView>
  </sheetViews>
  <sheetFormatPr baseColWidth="10" defaultRowHeight="15" x14ac:dyDescent="0.25"/>
  <cols>
    <col min="2" max="2" width="18.140625" customWidth="1"/>
    <col min="3" max="3" width="13.28515625" customWidth="1"/>
    <col min="4" max="4" width="18.140625" customWidth="1"/>
    <col min="5" max="5" width="13.28515625" customWidth="1"/>
    <col min="6" max="6" width="13.85546875" style="128" customWidth="1"/>
    <col min="7" max="7" width="14.7109375" customWidth="1"/>
    <col min="8" max="8" width="14.28515625" style="128" customWidth="1"/>
    <col min="10" max="10" width="11.42578125" style="128"/>
    <col min="12" max="12" width="11.42578125" style="128"/>
  </cols>
  <sheetData>
    <row r="1" spans="1:9" x14ac:dyDescent="0.25">
      <c r="A1" s="56" t="s">
        <v>127</v>
      </c>
    </row>
    <row r="2" spans="1:9" x14ac:dyDescent="0.25">
      <c r="A2" s="1" t="s">
        <v>254</v>
      </c>
    </row>
    <row r="3" spans="1:9" x14ac:dyDescent="0.25">
      <c r="A3" s="1"/>
    </row>
    <row r="4" spans="1:9" x14ac:dyDescent="0.25">
      <c r="A4" s="55" t="s">
        <v>98</v>
      </c>
      <c r="B4" t="s">
        <v>714</v>
      </c>
    </row>
    <row r="5" spans="1:9" s="195" customFormat="1" x14ac:dyDescent="0.25"/>
    <row r="6" spans="1:9" s="195" customFormat="1" x14ac:dyDescent="0.25"/>
    <row r="7" spans="1:9" s="195" customFormat="1" x14ac:dyDescent="0.25"/>
    <row r="8" spans="1:9" s="195" customFormat="1" ht="15" customHeight="1" x14ac:dyDescent="0.25">
      <c r="B8" s="715" t="s">
        <v>711</v>
      </c>
      <c r="C8" s="716"/>
      <c r="D8" s="716"/>
      <c r="E8" s="716"/>
      <c r="F8" s="716"/>
      <c r="G8" s="716"/>
      <c r="H8" s="716"/>
      <c r="I8" s="717"/>
    </row>
    <row r="9" spans="1:9" s="195" customFormat="1" x14ac:dyDescent="0.25">
      <c r="B9" s="648" t="s">
        <v>165</v>
      </c>
      <c r="C9" s="463">
        <v>2009</v>
      </c>
      <c r="D9" s="463">
        <v>2010</v>
      </c>
      <c r="E9" s="463">
        <v>2011</v>
      </c>
      <c r="F9" s="463">
        <v>2012</v>
      </c>
      <c r="G9" s="359">
        <v>2013</v>
      </c>
      <c r="H9" s="359">
        <v>2014</v>
      </c>
      <c r="I9" s="359" t="s">
        <v>496</v>
      </c>
    </row>
    <row r="10" spans="1:9" s="195" customFormat="1" ht="15.75" thickBot="1" x14ac:dyDescent="0.3">
      <c r="B10" s="218"/>
      <c r="C10" s="174" t="s">
        <v>8</v>
      </c>
      <c r="D10" s="174" t="s">
        <v>8</v>
      </c>
      <c r="E10" s="174" t="s">
        <v>8</v>
      </c>
      <c r="F10" s="174" t="s">
        <v>8</v>
      </c>
      <c r="G10" s="219" t="s">
        <v>8</v>
      </c>
      <c r="H10" s="219" t="s">
        <v>8</v>
      </c>
      <c r="I10" s="219" t="s">
        <v>8</v>
      </c>
    </row>
    <row r="11" spans="1:9" s="195" customFormat="1" ht="15.75" thickTop="1" x14ac:dyDescent="0.25">
      <c r="B11" s="186" t="s">
        <v>158</v>
      </c>
      <c r="C11" s="180">
        <v>17512.05</v>
      </c>
      <c r="D11" s="180">
        <v>13562.52</v>
      </c>
      <c r="E11" s="180">
        <v>19513.349999999999</v>
      </c>
      <c r="F11" s="180">
        <v>18320.21</v>
      </c>
      <c r="G11" s="311">
        <v>24991.85</v>
      </c>
      <c r="H11" s="311">
        <v>21105.03</v>
      </c>
      <c r="I11" s="311">
        <v>27095.21</v>
      </c>
    </row>
    <row r="12" spans="1:9" s="195" customFormat="1" x14ac:dyDescent="0.25">
      <c r="B12" s="186" t="s">
        <v>159</v>
      </c>
      <c r="C12" s="180">
        <v>20871.48</v>
      </c>
      <c r="D12" s="180">
        <v>29175.17</v>
      </c>
      <c r="E12" s="180">
        <v>10440.18</v>
      </c>
      <c r="F12" s="180">
        <v>10263.32</v>
      </c>
      <c r="G12" s="311">
        <v>19069.810000000001</v>
      </c>
      <c r="H12" s="311">
        <v>21885.919999999998</v>
      </c>
      <c r="I12" s="311">
        <v>23500.83</v>
      </c>
    </row>
    <row r="13" spans="1:9" s="195" customFormat="1" x14ac:dyDescent="0.25">
      <c r="B13" s="186" t="s">
        <v>384</v>
      </c>
      <c r="C13" s="180">
        <v>47779.83</v>
      </c>
      <c r="D13" s="180">
        <v>36757.11</v>
      </c>
      <c r="E13" s="180">
        <v>51457.06</v>
      </c>
      <c r="F13" s="180">
        <v>61936.99</v>
      </c>
      <c r="G13" s="311">
        <v>60093.83</v>
      </c>
      <c r="H13" s="311">
        <v>40452.76</v>
      </c>
      <c r="I13" s="311">
        <v>40757.22</v>
      </c>
    </row>
    <row r="14" spans="1:9" s="195" customFormat="1" x14ac:dyDescent="0.25">
      <c r="B14" s="186" t="s">
        <v>385</v>
      </c>
      <c r="C14" s="180">
        <v>36401.919999999998</v>
      </c>
      <c r="D14" s="180">
        <v>50288.98</v>
      </c>
      <c r="E14" s="180">
        <v>85287.39</v>
      </c>
      <c r="F14" s="180">
        <v>91818.47</v>
      </c>
      <c r="G14" s="311">
        <v>100730.24000000001</v>
      </c>
      <c r="H14" s="311">
        <v>110708.48</v>
      </c>
      <c r="I14" s="311">
        <v>117022.57</v>
      </c>
    </row>
    <row r="15" spans="1:9" s="195" customFormat="1" x14ac:dyDescent="0.25">
      <c r="B15" s="82" t="s">
        <v>8</v>
      </c>
      <c r="C15" s="181">
        <v>122565.27</v>
      </c>
      <c r="D15" s="181">
        <v>129783.78</v>
      </c>
      <c r="E15" s="181">
        <v>166697.98000000001</v>
      </c>
      <c r="F15" s="181">
        <v>182339</v>
      </c>
      <c r="G15" s="315">
        <v>204885.73</v>
      </c>
      <c r="H15" s="315">
        <v>194152.2</v>
      </c>
      <c r="I15" s="315">
        <v>208375.83</v>
      </c>
    </row>
    <row r="16" spans="1:9" s="195" customFormat="1" x14ac:dyDescent="0.25">
      <c r="B16" s="234"/>
      <c r="C16" s="91"/>
      <c r="D16" s="91"/>
      <c r="E16" s="91"/>
      <c r="F16" s="91"/>
      <c r="G16" s="91"/>
      <c r="H16" s="91"/>
    </row>
    <row r="17" spans="1:16" s="59" customFormat="1" x14ac:dyDescent="0.25">
      <c r="A17" s="115"/>
      <c r="B17" s="79"/>
      <c r="C17" s="79"/>
      <c r="D17" s="79"/>
      <c r="E17" s="79"/>
      <c r="F17" s="79"/>
      <c r="G17" s="79"/>
      <c r="H17" s="79"/>
      <c r="J17" s="128"/>
    </row>
    <row r="18" spans="1:16" ht="30" customHeight="1" x14ac:dyDescent="0.25">
      <c r="A18" s="115"/>
      <c r="B18" s="217"/>
      <c r="C18" s="719" t="s">
        <v>711</v>
      </c>
      <c r="D18" s="655"/>
      <c r="E18" s="655"/>
      <c r="F18" s="655"/>
      <c r="G18" s="655"/>
      <c r="H18" s="655"/>
      <c r="I18" s="655"/>
      <c r="J18" s="655"/>
      <c r="K18" s="655"/>
      <c r="L18" s="655"/>
      <c r="M18" s="655"/>
      <c r="N18" s="655"/>
      <c r="O18" s="655"/>
      <c r="P18" s="720"/>
    </row>
    <row r="19" spans="1:16" s="128" customFormat="1" ht="27.75" customHeight="1" x14ac:dyDescent="0.25">
      <c r="B19" s="217" t="s">
        <v>165</v>
      </c>
      <c r="C19" s="718">
        <v>2009</v>
      </c>
      <c r="D19" s="694"/>
      <c r="E19" s="718">
        <v>2010</v>
      </c>
      <c r="F19" s="694"/>
      <c r="G19" s="718">
        <v>2011</v>
      </c>
      <c r="H19" s="694"/>
      <c r="I19" s="718">
        <v>2012</v>
      </c>
      <c r="J19" s="694"/>
      <c r="K19" s="718">
        <v>2013</v>
      </c>
      <c r="L19" s="694"/>
      <c r="M19" s="718">
        <v>2014</v>
      </c>
      <c r="N19" s="694"/>
      <c r="O19" s="718" t="s">
        <v>496</v>
      </c>
      <c r="P19" s="694"/>
    </row>
    <row r="20" spans="1:16" ht="15.75" thickBot="1" x14ac:dyDescent="0.3">
      <c r="A20" s="115"/>
      <c r="B20" s="218"/>
      <c r="C20" s="75" t="s">
        <v>8</v>
      </c>
      <c r="D20" s="76" t="s">
        <v>340</v>
      </c>
      <c r="E20" s="75" t="s">
        <v>8</v>
      </c>
      <c r="F20" s="76" t="s">
        <v>340</v>
      </c>
      <c r="G20" s="75" t="s">
        <v>8</v>
      </c>
      <c r="H20" s="76" t="s">
        <v>340</v>
      </c>
      <c r="I20" s="75" t="s">
        <v>8</v>
      </c>
      <c r="J20" s="76" t="s">
        <v>340</v>
      </c>
      <c r="K20" s="75" t="s">
        <v>8</v>
      </c>
      <c r="L20" s="76" t="s">
        <v>340</v>
      </c>
      <c r="M20" s="174" t="s">
        <v>8</v>
      </c>
      <c r="N20" s="175" t="s">
        <v>340</v>
      </c>
      <c r="O20" s="174" t="s">
        <v>8</v>
      </c>
      <c r="P20" s="175" t="s">
        <v>340</v>
      </c>
    </row>
    <row r="21" spans="1:16" ht="15.75" thickTop="1" x14ac:dyDescent="0.25">
      <c r="A21" s="115"/>
      <c r="B21" s="186" t="s">
        <v>158</v>
      </c>
      <c r="C21" s="180">
        <v>17512.05</v>
      </c>
      <c r="D21" s="133">
        <v>312.72000000000003</v>
      </c>
      <c r="E21" s="180">
        <v>13562.52</v>
      </c>
      <c r="F21" s="133">
        <v>288.56</v>
      </c>
      <c r="G21" s="180">
        <v>19513.349999999999</v>
      </c>
      <c r="H21" s="133">
        <v>184.09</v>
      </c>
      <c r="I21" s="180">
        <v>18320.21</v>
      </c>
      <c r="J21" s="133">
        <v>176.16</v>
      </c>
      <c r="K21" s="180">
        <v>24991.85</v>
      </c>
      <c r="L21" s="133">
        <v>181.1</v>
      </c>
      <c r="M21" s="180">
        <v>21105.03</v>
      </c>
      <c r="N21" s="133">
        <v>158.68</v>
      </c>
      <c r="O21" s="180">
        <v>27095.21</v>
      </c>
      <c r="P21" s="133">
        <v>181.85</v>
      </c>
    </row>
    <row r="22" spans="1:16" x14ac:dyDescent="0.25">
      <c r="A22" s="115"/>
      <c r="B22" s="186" t="s">
        <v>159</v>
      </c>
      <c r="C22" s="180">
        <v>20871.48</v>
      </c>
      <c r="D22" s="133">
        <v>463.81</v>
      </c>
      <c r="E22" s="180">
        <v>29175.17</v>
      </c>
      <c r="F22" s="133">
        <v>530.46</v>
      </c>
      <c r="G22" s="180">
        <v>10440.18</v>
      </c>
      <c r="H22" s="133">
        <v>171.15</v>
      </c>
      <c r="I22" s="180">
        <v>10263.32</v>
      </c>
      <c r="J22" s="133">
        <v>136.84</v>
      </c>
      <c r="K22" s="180">
        <v>19069.810000000001</v>
      </c>
      <c r="L22" s="133">
        <v>176.57</v>
      </c>
      <c r="M22" s="180">
        <v>21885.919999999998</v>
      </c>
      <c r="N22" s="133">
        <v>182.38</v>
      </c>
      <c r="O22" s="180">
        <v>23500.83</v>
      </c>
      <c r="P22" s="133">
        <v>176.7</v>
      </c>
    </row>
    <row r="23" spans="1:16" x14ac:dyDescent="0.25">
      <c r="A23" s="115"/>
      <c r="B23" s="186" t="s">
        <v>160</v>
      </c>
      <c r="C23" s="180">
        <v>15699.83</v>
      </c>
      <c r="D23" s="133">
        <v>320.39999999999998</v>
      </c>
      <c r="E23" s="180">
        <v>15210.24</v>
      </c>
      <c r="F23" s="133">
        <v>286.99</v>
      </c>
      <c r="G23" s="180">
        <v>37827.33</v>
      </c>
      <c r="H23" s="133">
        <v>472.84</v>
      </c>
      <c r="I23" s="180">
        <v>28794.67</v>
      </c>
      <c r="J23" s="133">
        <v>351.15</v>
      </c>
      <c r="K23" s="180">
        <v>29086.720000000001</v>
      </c>
      <c r="L23" s="133">
        <v>323.19</v>
      </c>
      <c r="M23" s="180">
        <v>30884.6</v>
      </c>
      <c r="N23" s="133">
        <v>335.7</v>
      </c>
      <c r="O23" s="180">
        <v>28400.75</v>
      </c>
      <c r="P23" s="133">
        <v>322.74</v>
      </c>
    </row>
    <row r="24" spans="1:16" x14ac:dyDescent="0.25">
      <c r="A24" s="115"/>
      <c r="B24" s="186" t="s">
        <v>161</v>
      </c>
      <c r="C24" s="180">
        <v>32080</v>
      </c>
      <c r="D24" s="133">
        <v>668.33</v>
      </c>
      <c r="E24" s="180">
        <v>21546.87</v>
      </c>
      <c r="F24" s="133">
        <v>399.02</v>
      </c>
      <c r="G24" s="180">
        <v>13629.72</v>
      </c>
      <c r="H24" s="133">
        <v>212.96</v>
      </c>
      <c r="I24" s="180">
        <v>33142.32</v>
      </c>
      <c r="J24" s="133">
        <v>389.91</v>
      </c>
      <c r="K24" s="180">
        <v>31007.11</v>
      </c>
      <c r="L24" s="133">
        <v>298.14999999999998</v>
      </c>
      <c r="M24" s="180">
        <v>9568.16</v>
      </c>
      <c r="N24" s="133">
        <v>140.71</v>
      </c>
      <c r="O24" s="180">
        <v>12356.47</v>
      </c>
      <c r="P24" s="133">
        <v>162.59</v>
      </c>
    </row>
    <row r="25" spans="1:16" x14ac:dyDescent="0.25">
      <c r="A25" s="115"/>
      <c r="B25" s="186" t="s">
        <v>162</v>
      </c>
      <c r="C25" s="180">
        <v>8303.6299999999992</v>
      </c>
      <c r="D25" s="133">
        <v>437.03</v>
      </c>
      <c r="E25" s="180">
        <v>17171.16</v>
      </c>
      <c r="F25" s="133">
        <v>715.47</v>
      </c>
      <c r="G25" s="180">
        <v>9008.8700000000008</v>
      </c>
      <c r="H25" s="133">
        <v>310.64999999999998</v>
      </c>
      <c r="I25" s="180">
        <v>9380.31</v>
      </c>
      <c r="J25" s="133">
        <v>275.89</v>
      </c>
      <c r="K25" s="180">
        <v>9088.6299999999992</v>
      </c>
      <c r="L25" s="133">
        <v>259.68</v>
      </c>
      <c r="M25" s="180">
        <v>27122.41</v>
      </c>
      <c r="N25" s="133">
        <v>304.75</v>
      </c>
      <c r="O25" s="180">
        <v>27727.74</v>
      </c>
      <c r="P25" s="133">
        <v>266.61</v>
      </c>
    </row>
    <row r="26" spans="1:16" x14ac:dyDescent="0.25">
      <c r="A26" s="115"/>
      <c r="B26" s="186" t="s">
        <v>163</v>
      </c>
      <c r="C26" s="180">
        <v>10534.29</v>
      </c>
      <c r="D26" s="133">
        <v>619.66</v>
      </c>
      <c r="E26" s="180">
        <v>10238.81</v>
      </c>
      <c r="F26" s="133">
        <v>731.34</v>
      </c>
      <c r="G26" s="180">
        <v>14482.06</v>
      </c>
      <c r="H26" s="133">
        <v>557</v>
      </c>
      <c r="I26" s="180">
        <v>17724.939999999999</v>
      </c>
      <c r="J26" s="133">
        <v>611.20000000000005</v>
      </c>
      <c r="K26" s="180">
        <v>26479.96</v>
      </c>
      <c r="L26" s="133">
        <v>854.19</v>
      </c>
      <c r="M26" s="180">
        <v>7475.94</v>
      </c>
      <c r="N26" s="133">
        <v>241.16</v>
      </c>
      <c r="O26" s="180">
        <v>7253.97</v>
      </c>
      <c r="P26" s="133">
        <v>207.26</v>
      </c>
    </row>
    <row r="27" spans="1:16" x14ac:dyDescent="0.25">
      <c r="A27" s="115"/>
      <c r="B27" s="186" t="s">
        <v>255</v>
      </c>
      <c r="C27" s="180">
        <v>2788.2</v>
      </c>
      <c r="D27" s="133">
        <v>253.47</v>
      </c>
      <c r="E27" s="180">
        <v>3107.76</v>
      </c>
      <c r="F27" s="133">
        <v>258.98</v>
      </c>
      <c r="G27" s="180">
        <v>35536.49</v>
      </c>
      <c r="H27" s="133">
        <v>2221.0300000000002</v>
      </c>
      <c r="I27" s="180">
        <v>12436.1</v>
      </c>
      <c r="J27" s="133">
        <v>690.89</v>
      </c>
      <c r="K27" s="180">
        <v>10064.959999999999</v>
      </c>
      <c r="L27" s="133">
        <v>359.46</v>
      </c>
      <c r="M27" s="180">
        <v>26883.4</v>
      </c>
      <c r="N27" s="133">
        <v>927.01</v>
      </c>
      <c r="O27" s="180">
        <v>18097.919999999998</v>
      </c>
      <c r="P27" s="133">
        <v>754.08</v>
      </c>
    </row>
    <row r="28" spans="1:16" x14ac:dyDescent="0.25">
      <c r="A28" s="115"/>
      <c r="B28" s="186" t="s">
        <v>256</v>
      </c>
      <c r="C28" s="180">
        <v>720.22</v>
      </c>
      <c r="D28" s="133">
        <v>720.22</v>
      </c>
      <c r="E28" s="180">
        <v>991.78</v>
      </c>
      <c r="F28" s="133">
        <v>247.95</v>
      </c>
      <c r="G28" s="180">
        <v>2578.7600000000002</v>
      </c>
      <c r="H28" s="133">
        <v>429.79</v>
      </c>
      <c r="I28" s="180">
        <v>24856.58</v>
      </c>
      <c r="J28" s="133">
        <v>2485.66</v>
      </c>
      <c r="K28" s="180">
        <v>1486.89</v>
      </c>
      <c r="L28" s="133">
        <v>297.38</v>
      </c>
      <c r="M28" s="180">
        <v>19181.61</v>
      </c>
      <c r="N28" s="133">
        <v>1370.11</v>
      </c>
      <c r="O28" s="180">
        <v>7904.54</v>
      </c>
      <c r="P28" s="133">
        <v>526.97</v>
      </c>
    </row>
    <row r="29" spans="1:16" x14ac:dyDescent="0.25">
      <c r="A29" s="115"/>
      <c r="B29" s="186" t="s">
        <v>257</v>
      </c>
      <c r="C29" s="180">
        <v>5636.82</v>
      </c>
      <c r="D29" s="133">
        <v>512.44000000000005</v>
      </c>
      <c r="E29" s="180">
        <v>2813.25</v>
      </c>
      <c r="F29" s="133">
        <v>351.66</v>
      </c>
      <c r="G29" s="180">
        <v>3639.27</v>
      </c>
      <c r="H29" s="133">
        <v>259.95</v>
      </c>
      <c r="I29" s="180">
        <v>2611.2800000000002</v>
      </c>
      <c r="J29" s="133">
        <v>290.14</v>
      </c>
      <c r="K29" s="180">
        <v>31696.400000000001</v>
      </c>
      <c r="L29" s="133">
        <v>6339.28</v>
      </c>
      <c r="M29" s="180">
        <v>2319.6</v>
      </c>
      <c r="N29" s="133">
        <v>579.9</v>
      </c>
      <c r="O29" s="180">
        <v>31871.49</v>
      </c>
      <c r="P29" s="133">
        <v>7967.87</v>
      </c>
    </row>
    <row r="30" spans="1:16" x14ac:dyDescent="0.25">
      <c r="A30" s="115"/>
      <c r="B30" s="186" t="s">
        <v>258</v>
      </c>
      <c r="C30" s="180">
        <v>812.52</v>
      </c>
      <c r="D30" s="133">
        <v>101.56</v>
      </c>
      <c r="E30" s="180">
        <v>5520.81</v>
      </c>
      <c r="F30" s="133">
        <v>394.34</v>
      </c>
      <c r="G30" s="180">
        <v>579.36</v>
      </c>
      <c r="H30" s="133">
        <v>193.12</v>
      </c>
      <c r="I30" s="180">
        <v>1279.32</v>
      </c>
      <c r="J30" s="133">
        <v>182.76</v>
      </c>
      <c r="K30" s="180">
        <v>1463.86</v>
      </c>
      <c r="L30" s="133">
        <v>209.12</v>
      </c>
      <c r="M30" s="180">
        <v>1051.29</v>
      </c>
      <c r="N30" s="133">
        <v>210.26</v>
      </c>
      <c r="O30" s="180">
        <v>1581.91</v>
      </c>
      <c r="P30" s="133">
        <v>225.99</v>
      </c>
    </row>
    <row r="31" spans="1:16" x14ac:dyDescent="0.25">
      <c r="B31" s="186" t="s">
        <v>259</v>
      </c>
      <c r="C31" s="180">
        <v>7606.24</v>
      </c>
      <c r="D31" s="133">
        <v>230.49</v>
      </c>
      <c r="E31" s="180">
        <v>10445.4</v>
      </c>
      <c r="F31" s="133">
        <v>316.52999999999997</v>
      </c>
      <c r="G31" s="180">
        <v>19462.57</v>
      </c>
      <c r="H31" s="133">
        <v>360.42</v>
      </c>
      <c r="I31" s="180">
        <v>23529.94</v>
      </c>
      <c r="J31" s="133">
        <v>412.81</v>
      </c>
      <c r="K31" s="180">
        <v>20449.54</v>
      </c>
      <c r="L31" s="133">
        <v>352.58</v>
      </c>
      <c r="M31" s="180">
        <v>26674.240000000002</v>
      </c>
      <c r="N31" s="133">
        <v>444.57</v>
      </c>
      <c r="O31" s="180">
        <v>22585.01</v>
      </c>
      <c r="P31" s="133">
        <v>364.27</v>
      </c>
    </row>
    <row r="32" spans="1:16" x14ac:dyDescent="0.25">
      <c r="B32" s="82" t="s">
        <v>8</v>
      </c>
      <c r="C32" s="181">
        <v>122565.27</v>
      </c>
      <c r="D32" s="294">
        <v>411.29</v>
      </c>
      <c r="E32" s="181">
        <v>129783.78</v>
      </c>
      <c r="F32" s="294">
        <v>408.13</v>
      </c>
      <c r="G32" s="181">
        <v>166697.98000000001</v>
      </c>
      <c r="H32" s="294">
        <v>363.18</v>
      </c>
      <c r="I32" s="181">
        <v>182339</v>
      </c>
      <c r="J32" s="294">
        <v>357.53</v>
      </c>
      <c r="K32" s="181">
        <v>204885.73</v>
      </c>
      <c r="L32" s="294">
        <v>336.43</v>
      </c>
      <c r="M32" s="181">
        <v>194152.2</v>
      </c>
      <c r="N32" s="294">
        <v>301.01</v>
      </c>
      <c r="O32" s="181">
        <v>208375.83</v>
      </c>
      <c r="P32" s="294">
        <v>298.95999999999998</v>
      </c>
    </row>
    <row r="33" spans="3:13" x14ac:dyDescent="0.25">
      <c r="D33" s="128"/>
      <c r="L33"/>
    </row>
    <row r="34" spans="3:13" x14ac:dyDescent="0.25">
      <c r="D34" s="195"/>
      <c r="E34" s="195"/>
      <c r="F34" s="195"/>
      <c r="G34" s="195"/>
      <c r="H34" s="195"/>
      <c r="I34" s="195"/>
      <c r="J34" s="195"/>
      <c r="K34" s="195"/>
      <c r="L34" s="195"/>
      <c r="M34" s="195"/>
    </row>
    <row r="35" spans="3:13" x14ac:dyDescent="0.25">
      <c r="D35" s="128"/>
      <c r="H35" s="195"/>
      <c r="I35" s="195"/>
      <c r="J35" s="195"/>
      <c r="K35" s="195"/>
      <c r="L35" s="195"/>
      <c r="M35" s="195"/>
    </row>
    <row r="36" spans="3:13" x14ac:dyDescent="0.25">
      <c r="D36" s="128"/>
      <c r="H36" s="195"/>
      <c r="I36" s="195"/>
      <c r="J36" s="195"/>
      <c r="K36" s="195"/>
      <c r="L36" s="195"/>
      <c r="M36" s="195"/>
    </row>
    <row r="37" spans="3:13" x14ac:dyDescent="0.25">
      <c r="D37" s="128"/>
      <c r="H37" s="195"/>
      <c r="J37"/>
      <c r="L37"/>
    </row>
    <row r="38" spans="3:13" x14ac:dyDescent="0.25">
      <c r="D38" s="128"/>
      <c r="H38" s="195"/>
      <c r="J38"/>
      <c r="L38"/>
    </row>
    <row r="39" spans="3:13" x14ac:dyDescent="0.25">
      <c r="D39" s="128"/>
      <c r="H39" s="195"/>
      <c r="J39"/>
      <c r="L39"/>
    </row>
    <row r="40" spans="3:13" x14ac:dyDescent="0.25">
      <c r="D40" s="128"/>
      <c r="H40" s="195"/>
      <c r="J40"/>
      <c r="L40"/>
    </row>
    <row r="41" spans="3:13" x14ac:dyDescent="0.25">
      <c r="D41" s="128"/>
      <c r="H41" s="195"/>
      <c r="J41"/>
      <c r="L41"/>
    </row>
    <row r="42" spans="3:13" x14ac:dyDescent="0.25">
      <c r="D42" s="128"/>
      <c r="H42" s="195"/>
      <c r="J42"/>
      <c r="L42"/>
    </row>
    <row r="43" spans="3:13" x14ac:dyDescent="0.25">
      <c r="D43" s="195"/>
      <c r="E43" s="195"/>
      <c r="F43" s="195"/>
      <c r="G43" s="195"/>
      <c r="H43" s="195"/>
      <c r="I43" s="195"/>
      <c r="J43" s="195"/>
      <c r="K43" s="195"/>
      <c r="L43" s="195"/>
      <c r="M43" s="195"/>
    </row>
    <row r="44" spans="3:13" x14ac:dyDescent="0.25">
      <c r="C44" s="195"/>
      <c r="D44" s="195"/>
      <c r="E44" s="195"/>
      <c r="F44" s="195"/>
      <c r="G44" s="195"/>
      <c r="H44" s="195"/>
      <c r="I44" s="195"/>
      <c r="J44" s="195"/>
      <c r="K44" s="195"/>
      <c r="L44" s="195"/>
      <c r="M44" s="195"/>
    </row>
    <row r="45" spans="3:13" x14ac:dyDescent="0.25">
      <c r="C45" s="195"/>
      <c r="D45" s="195"/>
      <c r="E45" s="195"/>
      <c r="F45" s="195"/>
      <c r="G45" s="195"/>
      <c r="H45" s="195"/>
      <c r="I45" s="195"/>
      <c r="J45" s="195"/>
      <c r="K45" s="195"/>
      <c r="L45" s="195"/>
    </row>
    <row r="46" spans="3:13" x14ac:dyDescent="0.25">
      <c r="C46" s="195"/>
      <c r="D46" s="195"/>
      <c r="E46" s="195"/>
      <c r="F46" s="195"/>
      <c r="G46" s="195"/>
      <c r="H46" s="195"/>
      <c r="I46" s="195"/>
      <c r="J46" s="195"/>
      <c r="K46" s="195"/>
      <c r="L46" s="195"/>
    </row>
    <row r="47" spans="3:13" x14ac:dyDescent="0.25">
      <c r="C47" s="195"/>
      <c r="D47" s="195"/>
      <c r="E47" s="195"/>
      <c r="F47" s="195"/>
      <c r="G47" s="195"/>
      <c r="H47" s="195"/>
      <c r="I47" s="195"/>
      <c r="J47" s="195"/>
      <c r="K47" s="195"/>
      <c r="L47" s="195"/>
    </row>
    <row r="48" spans="3:13" x14ac:dyDescent="0.25">
      <c r="C48" s="195"/>
      <c r="D48" s="195"/>
      <c r="E48" s="195"/>
      <c r="F48" s="195"/>
      <c r="G48" s="195"/>
      <c r="H48" s="195"/>
      <c r="I48" s="195"/>
      <c r="J48" s="195"/>
      <c r="K48" s="195"/>
      <c r="L48" s="195"/>
    </row>
    <row r="49" spans="3:14" x14ac:dyDescent="0.25">
      <c r="C49" s="195"/>
      <c r="D49" s="195"/>
      <c r="E49" s="195"/>
      <c r="F49" s="195"/>
      <c r="G49" s="195"/>
      <c r="H49" s="195"/>
      <c r="I49" s="195"/>
      <c r="J49" s="195"/>
      <c r="K49" s="195"/>
      <c r="L49" s="195"/>
    </row>
    <row r="50" spans="3:14" x14ac:dyDescent="0.25">
      <c r="E50" s="195"/>
      <c r="F50" s="195"/>
      <c r="G50" s="195"/>
      <c r="H50" s="195"/>
      <c r="I50" s="195"/>
      <c r="J50" s="195"/>
      <c r="K50" s="195"/>
      <c r="L50" s="195"/>
      <c r="M50" s="195"/>
      <c r="N50" s="195"/>
    </row>
    <row r="51" spans="3:14" x14ac:dyDescent="0.25">
      <c r="E51" s="195"/>
      <c r="F51" s="195"/>
      <c r="G51" s="195"/>
      <c r="H51" s="195"/>
      <c r="I51" s="195"/>
      <c r="J51" s="195"/>
      <c r="K51" s="195"/>
      <c r="L51" s="195"/>
      <c r="M51" s="195"/>
      <c r="N51" s="195"/>
    </row>
  </sheetData>
  <mergeCells count="9">
    <mergeCell ref="B8:I8"/>
    <mergeCell ref="O19:P19"/>
    <mergeCell ref="C18:P18"/>
    <mergeCell ref="M19:N19"/>
    <mergeCell ref="K19:L19"/>
    <mergeCell ref="C19:D19"/>
    <mergeCell ref="E19:F19"/>
    <mergeCell ref="G19:H19"/>
    <mergeCell ref="I19:J19"/>
  </mergeCells>
  <hyperlinks>
    <hyperlink ref="A1" location="ÍNDICE!A1" display="ÍNDIC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D17"/>
  <sheetViews>
    <sheetView zoomScale="90" zoomScaleNormal="90" workbookViewId="0">
      <selection activeCell="A38" sqref="A38"/>
    </sheetView>
  </sheetViews>
  <sheetFormatPr baseColWidth="10" defaultRowHeight="15" x14ac:dyDescent="0.25"/>
  <cols>
    <col min="2" max="2" width="14" customWidth="1"/>
    <col min="3" max="3" width="15.28515625" bestFit="1" customWidth="1"/>
    <col min="4" max="4" width="11" bestFit="1" customWidth="1"/>
    <col min="5" max="5" width="15.28515625" bestFit="1" customWidth="1"/>
    <col min="6" max="6" width="11" bestFit="1" customWidth="1"/>
    <col min="7" max="7" width="15.28515625" bestFit="1" customWidth="1"/>
    <col min="8" max="8" width="11" bestFit="1" customWidth="1"/>
    <col min="9" max="9" width="15.28515625" bestFit="1" customWidth="1"/>
    <col min="10" max="10" width="11" bestFit="1" customWidth="1"/>
    <col min="11" max="11" width="15.28515625" bestFit="1" customWidth="1"/>
    <col min="12" max="12" width="11" bestFit="1" customWidth="1"/>
    <col min="13" max="13" width="15.28515625" bestFit="1" customWidth="1"/>
    <col min="14" max="14" width="11" bestFit="1" customWidth="1"/>
    <col min="15" max="15" width="15.28515625" bestFit="1" customWidth="1"/>
    <col min="16" max="16" width="11" bestFit="1" customWidth="1"/>
    <col min="17" max="17" width="15.28515625" bestFit="1" customWidth="1"/>
    <col min="18" max="18" width="11" bestFit="1" customWidth="1"/>
    <col min="19" max="19" width="15.28515625" bestFit="1" customWidth="1"/>
    <col min="20" max="20" width="11" bestFit="1" customWidth="1"/>
    <col min="21" max="21" width="15.28515625" bestFit="1" customWidth="1"/>
    <col min="22" max="22" width="11" bestFit="1" customWidth="1"/>
  </cols>
  <sheetData>
    <row r="1" spans="1:22" s="51" customFormat="1" x14ac:dyDescent="0.25">
      <c r="A1" s="56" t="s">
        <v>127</v>
      </c>
    </row>
    <row r="2" spans="1:22" x14ac:dyDescent="0.25">
      <c r="A2" s="1" t="s">
        <v>378</v>
      </c>
    </row>
    <row r="3" spans="1:22" s="35" customFormat="1" x14ac:dyDescent="0.25">
      <c r="A3" s="1"/>
    </row>
    <row r="4" spans="1:22" s="36" customFormat="1" x14ac:dyDescent="0.25">
      <c r="A4" s="55" t="s">
        <v>98</v>
      </c>
      <c r="B4" s="36" t="s">
        <v>564</v>
      </c>
    </row>
    <row r="5" spans="1:22" s="22" customFormat="1" x14ac:dyDescent="0.25"/>
    <row r="6" spans="1:22" x14ac:dyDescent="0.25">
      <c r="B6" s="666" t="s">
        <v>565</v>
      </c>
      <c r="C6" s="652"/>
      <c r="D6" s="652"/>
      <c r="E6" s="652"/>
      <c r="F6" s="652"/>
      <c r="G6" s="652"/>
      <c r="H6" s="652"/>
      <c r="I6" s="652"/>
      <c r="J6" s="652"/>
      <c r="K6" s="652"/>
      <c r="L6" s="652"/>
      <c r="M6" s="652"/>
      <c r="N6" s="652"/>
      <c r="O6" s="652"/>
      <c r="P6" s="652"/>
      <c r="Q6" s="652"/>
      <c r="R6" s="652"/>
      <c r="S6" s="652"/>
      <c r="T6" s="652"/>
      <c r="U6" s="652"/>
      <c r="V6" s="652"/>
    </row>
    <row r="7" spans="1:22" x14ac:dyDescent="0.25">
      <c r="B7" s="455"/>
      <c r="C7" s="674" t="s">
        <v>243</v>
      </c>
      <c r="D7" s="675"/>
      <c r="E7" s="675"/>
      <c r="F7" s="706"/>
      <c r="G7" s="674" t="s">
        <v>242</v>
      </c>
      <c r="H7" s="675"/>
      <c r="I7" s="675"/>
      <c r="J7" s="706"/>
      <c r="K7" s="675">
        <v>2013</v>
      </c>
      <c r="L7" s="675"/>
      <c r="M7" s="675"/>
      <c r="N7" s="706"/>
      <c r="O7" s="675">
        <v>2014</v>
      </c>
      <c r="P7" s="675"/>
      <c r="Q7" s="675"/>
      <c r="R7" s="706"/>
      <c r="S7" s="675" t="s">
        <v>496</v>
      </c>
      <c r="T7" s="675"/>
      <c r="U7" s="675"/>
      <c r="V7" s="706"/>
    </row>
    <row r="8" spans="1:22" s="20" customFormat="1" x14ac:dyDescent="0.25">
      <c r="B8" s="99"/>
      <c r="C8" s="671" t="s">
        <v>3</v>
      </c>
      <c r="D8" s="679"/>
      <c r="E8" s="671" t="s">
        <v>4</v>
      </c>
      <c r="F8" s="679"/>
      <c r="G8" s="671" t="s">
        <v>16</v>
      </c>
      <c r="H8" s="679"/>
      <c r="I8" s="676" t="s">
        <v>4</v>
      </c>
      <c r="J8" s="713"/>
      <c r="K8" s="671" t="s">
        <v>16</v>
      </c>
      <c r="L8" s="679"/>
      <c r="M8" s="676" t="s">
        <v>4</v>
      </c>
      <c r="N8" s="713"/>
      <c r="O8" s="671" t="s">
        <v>16</v>
      </c>
      <c r="P8" s="679"/>
      <c r="Q8" s="676" t="s">
        <v>4</v>
      </c>
      <c r="R8" s="713"/>
      <c r="S8" s="671" t="s">
        <v>16</v>
      </c>
      <c r="T8" s="679"/>
      <c r="U8" s="676" t="s">
        <v>4</v>
      </c>
      <c r="V8" s="713"/>
    </row>
    <row r="9" spans="1:22" ht="15.75" thickBot="1" x14ac:dyDescent="0.3">
      <c r="B9" s="87"/>
      <c r="C9" s="101" t="s">
        <v>15</v>
      </c>
      <c r="D9" s="102" t="s">
        <v>14</v>
      </c>
      <c r="E9" s="365" t="s">
        <v>15</v>
      </c>
      <c r="F9" s="364" t="s">
        <v>14</v>
      </c>
      <c r="G9" s="365" t="s">
        <v>15</v>
      </c>
      <c r="H9" s="364" t="s">
        <v>14</v>
      </c>
      <c r="I9" s="365" t="s">
        <v>15</v>
      </c>
      <c r="J9" s="102" t="s">
        <v>14</v>
      </c>
      <c r="K9" s="101" t="s">
        <v>15</v>
      </c>
      <c r="L9" s="102" t="s">
        <v>14</v>
      </c>
      <c r="M9" s="74" t="s">
        <v>15</v>
      </c>
      <c r="N9" s="102" t="s">
        <v>14</v>
      </c>
      <c r="O9" s="288" t="s">
        <v>15</v>
      </c>
      <c r="P9" s="287" t="s">
        <v>14</v>
      </c>
      <c r="Q9" s="286" t="s">
        <v>15</v>
      </c>
      <c r="R9" s="287" t="s">
        <v>14</v>
      </c>
      <c r="S9" s="445" t="s">
        <v>15</v>
      </c>
      <c r="T9" s="444" t="s">
        <v>14</v>
      </c>
      <c r="U9" s="438" t="s">
        <v>15</v>
      </c>
      <c r="V9" s="444" t="s">
        <v>14</v>
      </c>
    </row>
    <row r="10" spans="1:22" ht="15.75" thickTop="1" x14ac:dyDescent="0.25">
      <c r="B10" s="100" t="s">
        <v>5</v>
      </c>
      <c r="C10" s="188">
        <v>38.17</v>
      </c>
      <c r="D10" s="296">
        <v>5382.51</v>
      </c>
      <c r="E10" s="180">
        <v>0.46</v>
      </c>
      <c r="F10" s="296">
        <v>64.28</v>
      </c>
      <c r="G10" s="180">
        <v>125.09</v>
      </c>
      <c r="H10" s="183">
        <v>7380.13</v>
      </c>
      <c r="I10" s="153">
        <v>0</v>
      </c>
      <c r="J10" s="292">
        <v>0</v>
      </c>
      <c r="K10" s="188">
        <v>288.02</v>
      </c>
      <c r="L10" s="292">
        <v>17569.09</v>
      </c>
      <c r="M10" s="153">
        <v>3.81</v>
      </c>
      <c r="N10" s="292">
        <v>232.18</v>
      </c>
      <c r="O10" s="188">
        <v>239.31</v>
      </c>
      <c r="P10" s="292">
        <v>13879.87</v>
      </c>
      <c r="Q10" s="153">
        <v>1.36</v>
      </c>
      <c r="R10" s="292">
        <v>79.17</v>
      </c>
      <c r="S10" s="188">
        <v>386.07</v>
      </c>
      <c r="T10" s="292">
        <v>23550.02</v>
      </c>
      <c r="U10" s="153">
        <v>2.73</v>
      </c>
      <c r="V10" s="292">
        <v>166.69</v>
      </c>
    </row>
    <row r="11" spans="1:22" x14ac:dyDescent="0.25">
      <c r="B11" s="88" t="s">
        <v>46</v>
      </c>
      <c r="C11" s="180">
        <v>3.93</v>
      </c>
      <c r="D11" s="170">
        <v>1975.07</v>
      </c>
      <c r="E11" s="180">
        <v>0.48</v>
      </c>
      <c r="F11" s="170">
        <v>239.39</v>
      </c>
      <c r="G11" s="180">
        <v>3.59</v>
      </c>
      <c r="H11" s="183">
        <v>875.68</v>
      </c>
      <c r="I11" s="154">
        <v>3.75</v>
      </c>
      <c r="J11" s="183">
        <v>916.1</v>
      </c>
      <c r="K11" s="180">
        <v>27.61</v>
      </c>
      <c r="L11" s="183">
        <v>1352.72</v>
      </c>
      <c r="M11" s="154">
        <v>11.67</v>
      </c>
      <c r="N11" s="183">
        <v>571.79</v>
      </c>
      <c r="O11" s="180">
        <v>24.9</v>
      </c>
      <c r="P11" s="183">
        <v>1021.03</v>
      </c>
      <c r="Q11" s="154">
        <v>24.79</v>
      </c>
      <c r="R11" s="183">
        <v>1016.4</v>
      </c>
      <c r="S11" s="180">
        <v>13.96</v>
      </c>
      <c r="T11" s="183">
        <v>502.64</v>
      </c>
      <c r="U11" s="154">
        <v>17.5</v>
      </c>
      <c r="V11" s="183">
        <v>630.1</v>
      </c>
    </row>
    <row r="12" spans="1:22" x14ac:dyDescent="0.25">
      <c r="B12" s="88" t="s">
        <v>6</v>
      </c>
      <c r="C12" s="180">
        <v>11.35</v>
      </c>
      <c r="D12" s="170">
        <v>1646.19</v>
      </c>
      <c r="E12" s="180">
        <v>7.65</v>
      </c>
      <c r="F12" s="170">
        <v>1108.8399999999999</v>
      </c>
      <c r="G12" s="180">
        <v>22.89</v>
      </c>
      <c r="H12" s="183">
        <v>1258.74</v>
      </c>
      <c r="I12" s="154">
        <v>6.22</v>
      </c>
      <c r="J12" s="183">
        <v>342.2</v>
      </c>
      <c r="K12" s="180">
        <v>79.180000000000007</v>
      </c>
      <c r="L12" s="183">
        <v>1742.05</v>
      </c>
      <c r="M12" s="154">
        <v>2.85</v>
      </c>
      <c r="N12" s="183">
        <v>62.71</v>
      </c>
      <c r="O12" s="180">
        <v>159.30000000000001</v>
      </c>
      <c r="P12" s="183">
        <v>2867.36</v>
      </c>
      <c r="Q12" s="154">
        <v>25.52</v>
      </c>
      <c r="R12" s="183">
        <v>459.43</v>
      </c>
      <c r="S12" s="180">
        <v>183.69</v>
      </c>
      <c r="T12" s="183">
        <v>2939.04</v>
      </c>
      <c r="U12" s="154">
        <v>91.34</v>
      </c>
      <c r="V12" s="183">
        <v>1461.48</v>
      </c>
    </row>
    <row r="13" spans="1:22" x14ac:dyDescent="0.25">
      <c r="B13" s="89" t="s">
        <v>7</v>
      </c>
      <c r="C13" s="184">
        <v>19.239999999999998</v>
      </c>
      <c r="D13" s="156">
        <v>17587.86</v>
      </c>
      <c r="E13" s="180">
        <v>5.56</v>
      </c>
      <c r="F13" s="156">
        <v>5083.9799999999996</v>
      </c>
      <c r="G13" s="184">
        <v>290.77</v>
      </c>
      <c r="H13" s="293">
        <v>122121.97</v>
      </c>
      <c r="I13" s="154">
        <v>7.88</v>
      </c>
      <c r="J13" s="183">
        <v>3309.34</v>
      </c>
      <c r="K13" s="184">
        <v>359.11</v>
      </c>
      <c r="L13" s="293">
        <v>89417.58</v>
      </c>
      <c r="M13" s="155">
        <v>17.27</v>
      </c>
      <c r="N13" s="293">
        <v>4300.96</v>
      </c>
      <c r="O13" s="184">
        <v>452.08</v>
      </c>
      <c r="P13" s="293">
        <v>94031.84</v>
      </c>
      <c r="Q13" s="155">
        <v>33.82</v>
      </c>
      <c r="R13" s="293">
        <v>7035.56</v>
      </c>
      <c r="S13" s="184">
        <v>354.22</v>
      </c>
      <c r="T13" s="293">
        <v>78637.210000000006</v>
      </c>
      <c r="U13" s="155">
        <v>23.12</v>
      </c>
      <c r="V13" s="293">
        <v>5132.79</v>
      </c>
    </row>
    <row r="14" spans="1:22" x14ac:dyDescent="0.25">
      <c r="B14" s="82" t="s">
        <v>8</v>
      </c>
      <c r="C14" s="295">
        <v>15.61</v>
      </c>
      <c r="D14" s="293">
        <v>26591.62</v>
      </c>
      <c r="E14" s="297">
        <v>3.81</v>
      </c>
      <c r="F14" s="293">
        <v>6496.49</v>
      </c>
      <c r="G14" s="295">
        <v>169.2</v>
      </c>
      <c r="H14" s="293">
        <v>131636.51999999999</v>
      </c>
      <c r="I14" s="298">
        <v>5.87</v>
      </c>
      <c r="J14" s="294">
        <v>4567.6400000000003</v>
      </c>
      <c r="K14" s="297">
        <v>288.93</v>
      </c>
      <c r="L14" s="294">
        <v>110081.44</v>
      </c>
      <c r="M14" s="298">
        <v>13.56</v>
      </c>
      <c r="N14" s="294">
        <v>5167.6499999999996</v>
      </c>
      <c r="O14" s="297">
        <v>344</v>
      </c>
      <c r="P14" s="294">
        <v>111800.1</v>
      </c>
      <c r="Q14" s="298">
        <v>26.43</v>
      </c>
      <c r="R14" s="294">
        <v>8590.5499999999993</v>
      </c>
      <c r="S14" s="297">
        <v>315.31</v>
      </c>
      <c r="T14" s="294">
        <v>105628.91</v>
      </c>
      <c r="U14" s="443">
        <v>22.06</v>
      </c>
      <c r="V14" s="294">
        <v>7391.05</v>
      </c>
    </row>
    <row r="15" spans="1:22" x14ac:dyDescent="0.25">
      <c r="B15" s="14" t="s">
        <v>331</v>
      </c>
      <c r="O15" s="79"/>
    </row>
    <row r="16" spans="1:22" s="61" customFormat="1" x14ac:dyDescent="0.25">
      <c r="B16" s="14"/>
    </row>
    <row r="17" spans="2:30" s="61" customFormat="1" x14ac:dyDescent="0.25">
      <c r="B17" s="14"/>
      <c r="C17" s="195"/>
      <c r="D17" s="195"/>
      <c r="E17" s="195"/>
      <c r="F17" s="195"/>
      <c r="H17" s="195"/>
      <c r="I17" s="195"/>
      <c r="J17" s="195"/>
      <c r="K17" s="195"/>
      <c r="L17" s="195"/>
      <c r="N17" s="195"/>
      <c r="O17" s="195"/>
      <c r="P17" s="195"/>
      <c r="Q17" s="195"/>
      <c r="R17" s="195"/>
      <c r="T17" s="195"/>
      <c r="U17" s="195"/>
      <c r="V17" s="195"/>
      <c r="W17" s="195"/>
      <c r="X17" s="195"/>
      <c r="Z17" s="195"/>
      <c r="AA17" s="195"/>
      <c r="AB17" s="195"/>
      <c r="AC17" s="195"/>
      <c r="AD17" s="195"/>
    </row>
  </sheetData>
  <mergeCells count="16">
    <mergeCell ref="S7:V7"/>
    <mergeCell ref="S8:T8"/>
    <mergeCell ref="U8:V8"/>
    <mergeCell ref="B6:V6"/>
    <mergeCell ref="O7:R7"/>
    <mergeCell ref="O8:P8"/>
    <mergeCell ref="Q8:R8"/>
    <mergeCell ref="M8:N8"/>
    <mergeCell ref="C7:F7"/>
    <mergeCell ref="G7:J7"/>
    <mergeCell ref="K7:N7"/>
    <mergeCell ref="C8:D8"/>
    <mergeCell ref="E8:F8"/>
    <mergeCell ref="G8:H8"/>
    <mergeCell ref="I8:J8"/>
    <mergeCell ref="K8:L8"/>
  </mergeCells>
  <hyperlinks>
    <hyperlink ref="A1" location="ÍNDICE!A1" display="ÍNDICE"/>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M31"/>
  <sheetViews>
    <sheetView zoomScale="70" zoomScaleNormal="70" workbookViewId="0">
      <selection activeCell="A38" sqref="A38"/>
    </sheetView>
  </sheetViews>
  <sheetFormatPr baseColWidth="10" defaultRowHeight="15" x14ac:dyDescent="0.25"/>
  <cols>
    <col min="2" max="2" width="5.42578125" style="61" customWidth="1"/>
    <col min="3" max="3" width="57.7109375" customWidth="1"/>
    <col min="4" max="4" width="23.5703125" bestFit="1" customWidth="1"/>
    <col min="5" max="5" width="15.42578125" style="115" customWidth="1"/>
    <col min="6" max="6" width="23.5703125" style="106" bestFit="1" customWidth="1"/>
    <col min="7" max="7" width="19.140625" style="115" customWidth="1"/>
    <col min="8" max="8" width="23.5703125" style="106" customWidth="1"/>
    <col min="9" max="9" width="14" customWidth="1"/>
  </cols>
  <sheetData>
    <row r="1" spans="1:13" s="51" customFormat="1" x14ac:dyDescent="0.25">
      <c r="A1" s="56" t="s">
        <v>127</v>
      </c>
      <c r="B1" s="56"/>
      <c r="E1" s="115"/>
      <c r="F1" s="106"/>
      <c r="G1" s="115"/>
      <c r="H1" s="106"/>
    </row>
    <row r="2" spans="1:13" x14ac:dyDescent="0.25">
      <c r="A2" s="1" t="s">
        <v>567</v>
      </c>
      <c r="B2" s="1"/>
    </row>
    <row r="3" spans="1:13" s="35" customFormat="1" x14ac:dyDescent="0.25">
      <c r="A3" s="1"/>
      <c r="B3" s="1"/>
      <c r="E3" s="115"/>
      <c r="F3" s="106"/>
      <c r="G3" s="115"/>
      <c r="H3" s="106"/>
    </row>
    <row r="4" spans="1:13" s="36" customFormat="1" x14ac:dyDescent="0.25">
      <c r="A4" s="55" t="s">
        <v>98</v>
      </c>
      <c r="B4" s="36" t="s">
        <v>566</v>
      </c>
      <c r="E4" s="115"/>
      <c r="F4" s="106"/>
      <c r="G4" s="115"/>
      <c r="H4" s="106"/>
    </row>
    <row r="6" spans="1:13" ht="15" customHeight="1" x14ac:dyDescent="0.25">
      <c r="B6" s="118"/>
      <c r="C6" s="694" t="s">
        <v>489</v>
      </c>
      <c r="D6" s="662" t="s">
        <v>333</v>
      </c>
      <c r="E6" s="656"/>
      <c r="F6" s="653" t="s">
        <v>332</v>
      </c>
      <c r="G6" s="656"/>
      <c r="H6" s="662" t="s">
        <v>8</v>
      </c>
      <c r="I6" s="656"/>
      <c r="J6" s="97"/>
      <c r="K6" s="97"/>
      <c r="L6" s="97"/>
      <c r="M6" s="97"/>
    </row>
    <row r="7" spans="1:13" s="51" customFormat="1" ht="28.5" customHeight="1" thickBot="1" x14ac:dyDescent="0.3">
      <c r="B7" s="119"/>
      <c r="C7" s="695"/>
      <c r="D7" s="123" t="s">
        <v>502</v>
      </c>
      <c r="E7" s="102" t="s">
        <v>9</v>
      </c>
      <c r="F7" s="116" t="s">
        <v>502</v>
      </c>
      <c r="G7" s="102" t="s">
        <v>9</v>
      </c>
      <c r="H7" s="123" t="s">
        <v>502</v>
      </c>
      <c r="I7" s="102" t="s">
        <v>9</v>
      </c>
      <c r="J7" s="97"/>
      <c r="K7" s="97"/>
      <c r="L7" s="97"/>
      <c r="M7" s="97"/>
    </row>
    <row r="8" spans="1:13" ht="15.75" thickTop="1" x14ac:dyDescent="0.25">
      <c r="B8" s="189" t="s">
        <v>100</v>
      </c>
      <c r="C8" s="378" t="s">
        <v>17</v>
      </c>
      <c r="D8" s="180">
        <v>31380.71</v>
      </c>
      <c r="E8" s="380">
        <f>D8/$D$27</f>
        <v>9.5933094386460444E-2</v>
      </c>
      <c r="F8" s="154">
        <v>264.5</v>
      </c>
      <c r="G8" s="401">
        <f>F8/$F$27</f>
        <v>1.0418525359163397E-2</v>
      </c>
      <c r="H8" s="180">
        <v>31645.22</v>
      </c>
      <c r="I8" s="395">
        <f>H8/$H$27</f>
        <v>8.9774221317945643E-2</v>
      </c>
      <c r="J8" s="15"/>
    </row>
    <row r="9" spans="1:13" x14ac:dyDescent="0.25">
      <c r="B9" s="186" t="s">
        <v>101</v>
      </c>
      <c r="C9" s="378" t="s">
        <v>18</v>
      </c>
      <c r="D9" s="180">
        <v>57233.02</v>
      </c>
      <c r="E9" s="380">
        <f>D9/$D$27</f>
        <v>0.17496547113440641</v>
      </c>
      <c r="F9" s="154">
        <v>4456.53</v>
      </c>
      <c r="G9" s="401">
        <f>F9/$F$27</f>
        <v>0.1755405323964932</v>
      </c>
      <c r="H9" s="180">
        <v>61689.55</v>
      </c>
      <c r="I9" s="395">
        <f t="shared" ref="I9:I26" si="0">H9/$H$27</f>
        <v>0.17500688302070497</v>
      </c>
    </row>
    <row r="10" spans="1:13" x14ac:dyDescent="0.25">
      <c r="B10" s="186" t="s">
        <v>102</v>
      </c>
      <c r="C10" s="378" t="s">
        <v>19</v>
      </c>
      <c r="D10" s="180">
        <v>57944.31</v>
      </c>
      <c r="E10" s="380">
        <f t="shared" ref="E10:E25" si="1">D10/$D$27</f>
        <v>0.17713993597940658</v>
      </c>
      <c r="F10" s="154">
        <v>3565.82</v>
      </c>
      <c r="G10" s="401">
        <f>F10/$F$27</f>
        <v>0.1404559020650738</v>
      </c>
      <c r="H10" s="180">
        <v>61510.13</v>
      </c>
      <c r="I10" s="395">
        <f t="shared" si="0"/>
        <v>0.17449788700838886</v>
      </c>
    </row>
    <row r="11" spans="1:13" x14ac:dyDescent="0.25">
      <c r="B11" s="186" t="s">
        <v>103</v>
      </c>
      <c r="C11" s="378" t="s">
        <v>20</v>
      </c>
      <c r="D11" s="180">
        <v>1954.84</v>
      </c>
      <c r="E11" s="380">
        <f t="shared" si="1"/>
        <v>5.9760869091371209E-3</v>
      </c>
      <c r="F11" s="154">
        <v>165.15</v>
      </c>
      <c r="G11" s="401">
        <f t="shared" ref="G11:G26" si="2">F11/$F$27</f>
        <v>6.5051775541241398E-3</v>
      </c>
      <c r="H11" s="180">
        <v>2120</v>
      </c>
      <c r="I11" s="395">
        <f t="shared" si="0"/>
        <v>6.0142210796463019E-3</v>
      </c>
    </row>
    <row r="12" spans="1:13" x14ac:dyDescent="0.25">
      <c r="B12" s="186" t="s">
        <v>104</v>
      </c>
      <c r="C12" s="378" t="s">
        <v>21</v>
      </c>
      <c r="D12" s="180">
        <v>1727</v>
      </c>
      <c r="E12" s="380">
        <f t="shared" si="1"/>
        <v>5.2795635919460453E-3</v>
      </c>
      <c r="F12" s="154">
        <v>0</v>
      </c>
      <c r="G12" s="401">
        <f t="shared" si="2"/>
        <v>0</v>
      </c>
      <c r="H12" s="180">
        <v>1727</v>
      </c>
      <c r="I12" s="395">
        <f t="shared" si="0"/>
        <v>4.8993206625231904E-3</v>
      </c>
    </row>
    <row r="13" spans="1:13" x14ac:dyDescent="0.25">
      <c r="B13" s="186" t="s">
        <v>105</v>
      </c>
      <c r="C13" s="378" t="s">
        <v>22</v>
      </c>
      <c r="D13" s="180">
        <v>2715.32</v>
      </c>
      <c r="E13" s="380">
        <f t="shared" si="1"/>
        <v>8.3009291328795237E-3</v>
      </c>
      <c r="F13" s="154">
        <v>3934.02</v>
      </c>
      <c r="G13" s="401">
        <f t="shared" si="2"/>
        <v>0.15495911959718708</v>
      </c>
      <c r="H13" s="180">
        <v>6649.34</v>
      </c>
      <c r="I13" s="395">
        <f t="shared" si="0"/>
        <v>1.8863490940441197E-2</v>
      </c>
    </row>
    <row r="14" spans="1:13" x14ac:dyDescent="0.25">
      <c r="B14" s="186" t="s">
        <v>106</v>
      </c>
      <c r="C14" s="378" t="s">
        <v>23</v>
      </c>
      <c r="D14" s="180">
        <v>31266.01</v>
      </c>
      <c r="E14" s="380">
        <f t="shared" si="1"/>
        <v>9.5582448211592924E-2</v>
      </c>
      <c r="F14" s="154">
        <v>1917.65</v>
      </c>
      <c r="G14" s="401">
        <f t="shared" si="2"/>
        <v>7.5535293591681235E-2</v>
      </c>
      <c r="H14" s="180">
        <v>33183.65</v>
      </c>
      <c r="I14" s="395">
        <f t="shared" si="0"/>
        <v>9.4138588363021233E-2</v>
      </c>
    </row>
    <row r="15" spans="1:13" x14ac:dyDescent="0.25">
      <c r="B15" s="186" t="s">
        <v>107</v>
      </c>
      <c r="C15" s="378" t="s">
        <v>24</v>
      </c>
      <c r="D15" s="180">
        <v>4692.34</v>
      </c>
      <c r="E15" s="380">
        <f t="shared" si="1"/>
        <v>1.4344821902161036E-2</v>
      </c>
      <c r="F15" s="154">
        <v>359.57</v>
      </c>
      <c r="G15" s="401">
        <f t="shared" si="2"/>
        <v>1.4163286061982541E-2</v>
      </c>
      <c r="H15" s="180">
        <v>5051.91</v>
      </c>
      <c r="I15" s="395">
        <f t="shared" si="0"/>
        <v>1.4331746987960352E-2</v>
      </c>
    </row>
    <row r="16" spans="1:13" x14ac:dyDescent="0.25">
      <c r="B16" s="186" t="s">
        <v>71</v>
      </c>
      <c r="C16" s="378" t="s">
        <v>25</v>
      </c>
      <c r="D16" s="180">
        <v>177.7</v>
      </c>
      <c r="E16" s="380">
        <f t="shared" si="1"/>
        <v>5.4324171991245644E-4</v>
      </c>
      <c r="F16" s="154">
        <v>94.46</v>
      </c>
      <c r="G16" s="401">
        <f t="shared" si="2"/>
        <v>3.7207331018017935E-3</v>
      </c>
      <c r="H16" s="180">
        <v>272.16000000000003</v>
      </c>
      <c r="I16" s="395">
        <f t="shared" si="0"/>
        <v>7.7208981558327247E-4</v>
      </c>
    </row>
    <row r="17" spans="2:9" x14ac:dyDescent="0.25">
      <c r="B17" s="186" t="s">
        <v>108</v>
      </c>
      <c r="C17" s="378" t="s">
        <v>472</v>
      </c>
      <c r="D17" s="180">
        <v>3218.37</v>
      </c>
      <c r="E17" s="380">
        <f t="shared" si="1"/>
        <v>9.8387892747026032E-3</v>
      </c>
      <c r="F17" s="154">
        <v>108.54</v>
      </c>
      <c r="G17" s="401">
        <f t="shared" si="2"/>
        <v>4.2753374006941217E-3</v>
      </c>
      <c r="H17" s="180">
        <v>3326.91</v>
      </c>
      <c r="I17" s="395">
        <f t="shared" si="0"/>
        <v>9.4381001189085267E-3</v>
      </c>
    </row>
    <row r="18" spans="2:9" x14ac:dyDescent="0.25">
      <c r="B18" s="186" t="s">
        <v>109</v>
      </c>
      <c r="C18" s="378" t="s">
        <v>27</v>
      </c>
      <c r="D18" s="180">
        <v>61212.08</v>
      </c>
      <c r="E18" s="380">
        <f t="shared" si="1"/>
        <v>0.18712974461800158</v>
      </c>
      <c r="F18" s="154">
        <v>45.4</v>
      </c>
      <c r="G18" s="401">
        <f t="shared" si="2"/>
        <v>1.78828374784884E-3</v>
      </c>
      <c r="H18" s="180">
        <v>61257.48</v>
      </c>
      <c r="I18" s="395">
        <f t="shared" si="0"/>
        <v>0.17378114504811876</v>
      </c>
    </row>
    <row r="19" spans="2:9" x14ac:dyDescent="0.25">
      <c r="B19" s="186" t="s">
        <v>110</v>
      </c>
      <c r="C19" s="378" t="s">
        <v>28</v>
      </c>
      <c r="D19" s="180">
        <v>26.7</v>
      </c>
      <c r="E19" s="380">
        <f t="shared" si="1"/>
        <v>8.1623826233329137E-5</v>
      </c>
      <c r="F19" s="154">
        <v>0</v>
      </c>
      <c r="G19" s="401">
        <f t="shared" si="2"/>
        <v>0</v>
      </c>
      <c r="H19" s="180">
        <v>26.7</v>
      </c>
      <c r="I19" s="395">
        <f t="shared" si="0"/>
        <v>7.5745142842715209E-5</v>
      </c>
    </row>
    <row r="20" spans="2:9" x14ac:dyDescent="0.25">
      <c r="B20" s="186" t="s">
        <v>111</v>
      </c>
      <c r="C20" s="378" t="s">
        <v>474</v>
      </c>
      <c r="D20" s="180">
        <v>44097.68</v>
      </c>
      <c r="E20" s="380">
        <f t="shared" si="1"/>
        <v>0.13480978912408065</v>
      </c>
      <c r="F20" s="154">
        <v>10065.26</v>
      </c>
      <c r="G20" s="401">
        <f t="shared" si="2"/>
        <v>0.39646565805887701</v>
      </c>
      <c r="H20" s="180">
        <v>54162.94</v>
      </c>
      <c r="I20" s="395">
        <f t="shared" si="0"/>
        <v>0.15365466768095182</v>
      </c>
    </row>
    <row r="21" spans="2:9" x14ac:dyDescent="0.25">
      <c r="B21" s="186" t="s">
        <v>112</v>
      </c>
      <c r="C21" s="378" t="s">
        <v>30</v>
      </c>
      <c r="D21" s="180">
        <v>12044.3</v>
      </c>
      <c r="E21" s="380">
        <f t="shared" si="1"/>
        <v>3.6820294018804725E-2</v>
      </c>
      <c r="F21" s="154">
        <v>247.22</v>
      </c>
      <c r="G21" s="401">
        <f t="shared" si="2"/>
        <v>9.7378746287046306E-3</v>
      </c>
      <c r="H21" s="180">
        <v>12291.52</v>
      </c>
      <c r="I21" s="395">
        <f t="shared" si="0"/>
        <v>3.4869772964572693E-2</v>
      </c>
    </row>
    <row r="22" spans="2:9" x14ac:dyDescent="0.25">
      <c r="B22" s="186" t="s">
        <v>113</v>
      </c>
      <c r="C22" s="378" t="s">
        <v>31</v>
      </c>
      <c r="D22" s="180">
        <v>13332.32</v>
      </c>
      <c r="E22" s="380">
        <f t="shared" si="1"/>
        <v>4.0757864081166245E-2</v>
      </c>
      <c r="F22" s="154">
        <v>81.290000000000006</v>
      </c>
      <c r="G22" s="401">
        <f>F22/$F$27</f>
        <v>3.2019732568861724E-3</v>
      </c>
      <c r="H22" s="180">
        <v>13413.61</v>
      </c>
      <c r="I22" s="395">
        <f t="shared" si="0"/>
        <v>3.8053026422714353E-2</v>
      </c>
    </row>
    <row r="23" spans="2:9" x14ac:dyDescent="0.25">
      <c r="B23" s="186" t="s">
        <v>114</v>
      </c>
      <c r="C23" s="378" t="s">
        <v>32</v>
      </c>
      <c r="D23" s="180">
        <v>1083.72</v>
      </c>
      <c r="E23" s="380">
        <f t="shared" si="1"/>
        <v>3.313010223430092E-3</v>
      </c>
      <c r="F23" s="154">
        <v>51.77</v>
      </c>
      <c r="G23" s="401">
        <f t="shared" si="2"/>
        <v>2.0391949256857809E-3</v>
      </c>
      <c r="H23" s="180">
        <v>1135.49</v>
      </c>
      <c r="I23" s="395">
        <f t="shared" si="0"/>
        <v>3.2212678743998016E-3</v>
      </c>
    </row>
    <row r="24" spans="2:9" x14ac:dyDescent="0.25">
      <c r="B24" s="186" t="s">
        <v>115</v>
      </c>
      <c r="C24" s="378" t="s">
        <v>33</v>
      </c>
      <c r="D24" s="180">
        <v>2070.08</v>
      </c>
      <c r="E24" s="380">
        <f t="shared" si="1"/>
        <v>6.3283839029621711E-3</v>
      </c>
      <c r="F24" s="154">
        <v>16.239999999999998</v>
      </c>
      <c r="G24" s="401">
        <f>F24/$F$27</f>
        <v>6.3968564019967309E-4</v>
      </c>
      <c r="H24" s="180">
        <v>2086.3200000000002</v>
      </c>
      <c r="I24" s="395">
        <f t="shared" si="0"/>
        <v>5.9186743975885251E-3</v>
      </c>
    </row>
    <row r="25" spans="2:9" x14ac:dyDescent="0.25">
      <c r="B25" s="186" t="s">
        <v>116</v>
      </c>
      <c r="C25" s="378" t="s">
        <v>34</v>
      </c>
      <c r="D25" s="180">
        <v>207.42</v>
      </c>
      <c r="E25" s="380">
        <f t="shared" si="1"/>
        <v>6.3409790401936807E-4</v>
      </c>
      <c r="F25" s="154">
        <v>0</v>
      </c>
      <c r="G25" s="401">
        <f t="shared" si="2"/>
        <v>0</v>
      </c>
      <c r="H25" s="180">
        <v>207.42</v>
      </c>
      <c r="I25" s="395">
        <f t="shared" si="0"/>
        <v>5.884291209152056E-4</v>
      </c>
    </row>
    <row r="26" spans="2:9" x14ac:dyDescent="0.25">
      <c r="B26" s="187" t="s">
        <v>117</v>
      </c>
      <c r="C26" s="378" t="s">
        <v>35</v>
      </c>
      <c r="D26" s="180">
        <v>726.45</v>
      </c>
      <c r="E26" s="380">
        <f>D26/$D$27</f>
        <v>2.2208100586967026E-3</v>
      </c>
      <c r="F26" s="154">
        <v>14.05</v>
      </c>
      <c r="G26" s="401">
        <f t="shared" si="2"/>
        <v>5.5342261359639215E-4</v>
      </c>
      <c r="H26" s="180">
        <v>740.5</v>
      </c>
      <c r="I26" s="395">
        <f t="shared" si="0"/>
        <v>2.1007220327726823E-3</v>
      </c>
    </row>
    <row r="27" spans="2:9" x14ac:dyDescent="0.25">
      <c r="B27" s="187"/>
      <c r="C27" s="393" t="s">
        <v>8</v>
      </c>
      <c r="D27" s="181">
        <f>SUM(D8:D26)</f>
        <v>327110.37</v>
      </c>
      <c r="E27" s="177">
        <f>D27/D27</f>
        <v>1</v>
      </c>
      <c r="F27" s="160">
        <f>SUM(F8:F26)</f>
        <v>25387.470000000005</v>
      </c>
      <c r="G27" s="168">
        <f>F27/F27</f>
        <v>1</v>
      </c>
      <c r="H27" s="181">
        <f>SUM(H8:H26)</f>
        <v>352497.85</v>
      </c>
      <c r="I27" s="177">
        <f>H27/H27</f>
        <v>1</v>
      </c>
    </row>
    <row r="28" spans="2:9" x14ac:dyDescent="0.25">
      <c r="B28" s="162"/>
      <c r="C28" s="73" t="s">
        <v>470</v>
      </c>
      <c r="D28" s="73"/>
      <c r="E28" s="162"/>
      <c r="F28" s="162"/>
      <c r="G28" s="162"/>
      <c r="H28" s="162"/>
      <c r="I28" s="162"/>
    </row>
    <row r="29" spans="2:9" x14ac:dyDescent="0.25">
      <c r="B29" s="162"/>
      <c r="C29" s="73" t="s">
        <v>473</v>
      </c>
      <c r="D29" s="73"/>
      <c r="E29" s="162"/>
      <c r="F29" s="162"/>
      <c r="G29" s="162"/>
      <c r="H29" s="162"/>
      <c r="I29" s="162"/>
    </row>
    <row r="30" spans="2:9" x14ac:dyDescent="0.25">
      <c r="B30" s="162"/>
      <c r="C30" s="220" t="s">
        <v>475</v>
      </c>
      <c r="D30" s="162"/>
      <c r="E30" s="162"/>
      <c r="F30" s="162"/>
      <c r="G30" s="162"/>
      <c r="H30" s="162"/>
      <c r="I30" s="162"/>
    </row>
    <row r="31" spans="2:9" x14ac:dyDescent="0.25">
      <c r="C31" s="162"/>
      <c r="D31" s="162"/>
      <c r="E31" s="162"/>
    </row>
  </sheetData>
  <mergeCells count="4">
    <mergeCell ref="C6:C7"/>
    <mergeCell ref="H6:I6"/>
    <mergeCell ref="F6:G6"/>
    <mergeCell ref="D6:E6"/>
  </mergeCells>
  <hyperlinks>
    <hyperlink ref="A1" location="ÍNDICE!A1" display="ÍNDICE"/>
  </hyperlinks>
  <pageMargins left="0.7" right="0.7" top="0.75" bottom="0.75" header="0.3" footer="0.3"/>
  <ignoredErrors>
    <ignoredError sqref="G27" formula="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P59"/>
  <sheetViews>
    <sheetView zoomScale="85" zoomScaleNormal="85" workbookViewId="0">
      <selection activeCell="A38" sqref="A38"/>
    </sheetView>
  </sheetViews>
  <sheetFormatPr baseColWidth="10" defaultRowHeight="15" x14ac:dyDescent="0.25"/>
  <cols>
    <col min="2" max="2" width="18.5703125" customWidth="1"/>
    <col min="3" max="3" width="12.42578125" customWidth="1"/>
    <col min="5" max="5" width="25.85546875" bestFit="1" customWidth="1"/>
    <col min="6" max="6" width="25" customWidth="1"/>
    <col min="7" max="7" width="10.28515625" customWidth="1"/>
    <col min="8" max="8" width="15.42578125" customWidth="1"/>
  </cols>
  <sheetData>
    <row r="1" spans="1:16" x14ac:dyDescent="0.25">
      <c r="A1" s="56" t="s">
        <v>127</v>
      </c>
    </row>
    <row r="2" spans="1:16" x14ac:dyDescent="0.25">
      <c r="A2" s="1" t="s">
        <v>231</v>
      </c>
    </row>
    <row r="3" spans="1:16" s="61" customFormat="1" x14ac:dyDescent="0.25"/>
    <row r="4" spans="1:16" x14ac:dyDescent="0.25">
      <c r="A4" s="55" t="s">
        <v>98</v>
      </c>
      <c r="B4" s="70" t="s">
        <v>568</v>
      </c>
    </row>
    <row r="6" spans="1:16" x14ac:dyDescent="0.25">
      <c r="B6" s="63"/>
      <c r="C6" s="700" t="s">
        <v>334</v>
      </c>
      <c r="D6" s="700"/>
      <c r="E6" s="700"/>
      <c r="F6" s="700"/>
      <c r="G6" s="700"/>
      <c r="H6" s="63"/>
    </row>
    <row r="7" spans="1:16" ht="15.75" thickBot="1" x14ac:dyDescent="0.3">
      <c r="B7" s="7"/>
      <c r="C7" s="49" t="s">
        <v>169</v>
      </c>
      <c r="D7" s="49" t="s">
        <v>63</v>
      </c>
      <c r="E7" s="49" t="s">
        <v>170</v>
      </c>
      <c r="F7" s="49" t="s">
        <v>171</v>
      </c>
      <c r="G7" s="49" t="s">
        <v>66</v>
      </c>
      <c r="H7" s="49" t="s">
        <v>8</v>
      </c>
    </row>
    <row r="8" spans="1:16" s="195" customFormat="1" ht="15.75" thickTop="1" x14ac:dyDescent="0.25">
      <c r="B8" s="163" t="s">
        <v>496</v>
      </c>
      <c r="C8" s="169"/>
      <c r="D8" s="169"/>
      <c r="E8" s="169"/>
      <c r="F8" s="169"/>
      <c r="G8" s="169"/>
      <c r="H8" s="173"/>
    </row>
    <row r="9" spans="1:16" s="195" customFormat="1" x14ac:dyDescent="0.25">
      <c r="B9" s="149" t="s">
        <v>5</v>
      </c>
      <c r="C9" s="154">
        <v>203.9941</v>
      </c>
      <c r="D9" s="154">
        <v>275.62700000000001</v>
      </c>
      <c r="E9" s="154">
        <v>524.79200000000003</v>
      </c>
      <c r="F9" s="154">
        <v>205.24449999999999</v>
      </c>
      <c r="G9" s="154">
        <v>285.04169999999999</v>
      </c>
      <c r="H9" s="170">
        <v>1494.6990000000001</v>
      </c>
    </row>
    <row r="10" spans="1:16" s="195" customFormat="1" x14ac:dyDescent="0.25">
      <c r="B10" s="149" t="s">
        <v>46</v>
      </c>
      <c r="C10" s="154">
        <v>2694.2150000000001</v>
      </c>
      <c r="D10" s="154">
        <v>924.3125</v>
      </c>
      <c r="E10" s="154">
        <v>2497.9</v>
      </c>
      <c r="F10" s="154">
        <v>557.63059999999996</v>
      </c>
      <c r="G10" s="154">
        <v>515.7287</v>
      </c>
      <c r="H10" s="170">
        <v>7189.7849999999999</v>
      </c>
    </row>
    <row r="11" spans="1:16" s="195" customFormat="1" x14ac:dyDescent="0.25">
      <c r="B11" s="149" t="s">
        <v>6</v>
      </c>
      <c r="C11" s="154">
        <v>283.43939999999998</v>
      </c>
      <c r="D11" s="154">
        <v>182.55930000000001</v>
      </c>
      <c r="E11" s="154">
        <v>822.05449999999996</v>
      </c>
      <c r="F11" s="154">
        <v>269.90730000000002</v>
      </c>
      <c r="G11" s="154">
        <v>246.3734</v>
      </c>
      <c r="H11" s="170">
        <v>1804.3340000000001</v>
      </c>
    </row>
    <row r="12" spans="1:16" s="195" customFormat="1" x14ac:dyDescent="0.25">
      <c r="B12" s="149" t="s">
        <v>7</v>
      </c>
      <c r="C12" s="154">
        <v>159.4864</v>
      </c>
      <c r="D12" s="154">
        <v>337.16680000000002</v>
      </c>
      <c r="E12" s="154">
        <v>2281.7539999999999</v>
      </c>
      <c r="F12" s="154">
        <v>860.24170000000004</v>
      </c>
      <c r="G12" s="154">
        <v>759.21640000000002</v>
      </c>
      <c r="H12" s="170">
        <v>4397.866</v>
      </c>
    </row>
    <row r="13" spans="1:16" s="195" customFormat="1" x14ac:dyDescent="0.25">
      <c r="B13" s="149" t="s">
        <v>173</v>
      </c>
      <c r="C13" s="154">
        <v>39.616669999999999</v>
      </c>
      <c r="D13" s="154">
        <v>6</v>
      </c>
      <c r="E13" s="154">
        <v>168.55</v>
      </c>
      <c r="F13" s="154">
        <v>116.6</v>
      </c>
      <c r="G13" s="154">
        <v>44</v>
      </c>
      <c r="H13" s="170">
        <v>374.76670000000001</v>
      </c>
    </row>
    <row r="14" spans="1:16" s="195" customFormat="1" x14ac:dyDescent="0.25">
      <c r="B14" s="151" t="s">
        <v>174</v>
      </c>
      <c r="C14" s="156">
        <v>3380.752</v>
      </c>
      <c r="D14" s="156">
        <v>1725.6659999999999</v>
      </c>
      <c r="E14" s="156">
        <v>6295.0510000000004</v>
      </c>
      <c r="F14" s="156">
        <v>2009.624</v>
      </c>
      <c r="G14" s="156">
        <v>1850.36</v>
      </c>
      <c r="H14" s="156">
        <v>15261.45</v>
      </c>
    </row>
    <row r="15" spans="1:16" x14ac:dyDescent="0.25">
      <c r="B15" s="163">
        <v>2014</v>
      </c>
      <c r="C15" s="169"/>
      <c r="D15" s="169"/>
      <c r="E15" s="169"/>
      <c r="F15" s="169"/>
      <c r="G15" s="169"/>
      <c r="H15" s="173"/>
    </row>
    <row r="16" spans="1:16" x14ac:dyDescent="0.25">
      <c r="B16" s="149" t="s">
        <v>5</v>
      </c>
      <c r="C16" s="154">
        <v>162.3929</v>
      </c>
      <c r="D16" s="154">
        <v>224.70590000000001</v>
      </c>
      <c r="E16" s="154">
        <v>531.34960000000001</v>
      </c>
      <c r="F16" s="154">
        <v>242.22120000000001</v>
      </c>
      <c r="G16" s="154">
        <v>211.29329999999999</v>
      </c>
      <c r="H16" s="170">
        <v>1371.963</v>
      </c>
      <c r="J16" s="195"/>
      <c r="K16" s="195"/>
      <c r="L16" s="195"/>
      <c r="M16" s="195"/>
      <c r="N16" s="195"/>
      <c r="O16" s="195"/>
      <c r="P16" s="195"/>
    </row>
    <row r="17" spans="2:16" x14ac:dyDescent="0.25">
      <c r="B17" s="149" t="s">
        <v>46</v>
      </c>
      <c r="C17" s="154">
        <v>2523.9169999999999</v>
      </c>
      <c r="D17" s="154">
        <v>824.18960000000004</v>
      </c>
      <c r="E17" s="154">
        <v>2999.3130000000001</v>
      </c>
      <c r="F17" s="154">
        <v>588.30889999999999</v>
      </c>
      <c r="G17" s="154">
        <v>425.60559999999998</v>
      </c>
      <c r="H17" s="170">
        <v>7361.3339999999998</v>
      </c>
      <c r="J17" s="195"/>
      <c r="K17" s="195"/>
      <c r="L17" s="195"/>
      <c r="M17" s="195"/>
      <c r="N17" s="195"/>
      <c r="O17" s="195"/>
      <c r="P17" s="195"/>
    </row>
    <row r="18" spans="2:16" x14ac:dyDescent="0.25">
      <c r="B18" s="149" t="s">
        <v>6</v>
      </c>
      <c r="C18" s="154">
        <v>225.9212</v>
      </c>
      <c r="D18" s="154">
        <v>135.6405</v>
      </c>
      <c r="E18" s="154">
        <v>740.62350000000004</v>
      </c>
      <c r="F18" s="154">
        <v>360.92020000000002</v>
      </c>
      <c r="G18" s="154">
        <v>75.999989999999997</v>
      </c>
      <c r="H18" s="170">
        <v>1539.105</v>
      </c>
      <c r="J18" s="195"/>
      <c r="K18" s="195"/>
      <c r="L18" s="195"/>
      <c r="M18" s="195"/>
      <c r="N18" s="195"/>
      <c r="O18" s="195"/>
      <c r="P18" s="195"/>
    </row>
    <row r="19" spans="2:16" x14ac:dyDescent="0.25">
      <c r="B19" s="149" t="s">
        <v>7</v>
      </c>
      <c r="C19" s="154">
        <v>160.77170000000001</v>
      </c>
      <c r="D19" s="154">
        <v>370.72309999999999</v>
      </c>
      <c r="E19" s="154">
        <v>2155.2669999999998</v>
      </c>
      <c r="F19" s="154">
        <v>738.43050000000005</v>
      </c>
      <c r="G19" s="154">
        <v>1661.7460000000001</v>
      </c>
      <c r="H19" s="170">
        <v>5086.9380000000001</v>
      </c>
      <c r="J19" s="195"/>
      <c r="K19" s="195"/>
      <c r="L19" s="195"/>
      <c r="M19" s="195"/>
      <c r="N19" s="195"/>
      <c r="O19" s="195"/>
      <c r="P19" s="195"/>
    </row>
    <row r="20" spans="2:16" x14ac:dyDescent="0.25">
      <c r="B20" s="149" t="s">
        <v>173</v>
      </c>
      <c r="C20" s="154">
        <v>58.133330000000001</v>
      </c>
      <c r="D20" s="154">
        <v>58.5</v>
      </c>
      <c r="E20" s="154">
        <v>148.19999999999999</v>
      </c>
      <c r="F20" s="154">
        <v>230.33330000000001</v>
      </c>
      <c r="G20" s="154">
        <v>32</v>
      </c>
      <c r="H20" s="170">
        <v>527.16669999999999</v>
      </c>
      <c r="J20" s="195"/>
      <c r="K20" s="195"/>
      <c r="L20" s="195"/>
      <c r="M20" s="195"/>
      <c r="N20" s="195"/>
      <c r="O20" s="195"/>
      <c r="P20" s="195"/>
    </row>
    <row r="21" spans="2:16" x14ac:dyDescent="0.25">
      <c r="B21" s="151" t="s">
        <v>174</v>
      </c>
      <c r="C21" s="156">
        <v>3131.1370000000002</v>
      </c>
      <c r="D21" s="156">
        <v>1613.759</v>
      </c>
      <c r="E21" s="156">
        <v>6574.7529999999997</v>
      </c>
      <c r="F21" s="156">
        <v>2160.2139999999999</v>
      </c>
      <c r="G21" s="156">
        <v>2406.645</v>
      </c>
      <c r="H21" s="156">
        <v>15886.51</v>
      </c>
      <c r="I21" s="139"/>
      <c r="J21" s="195"/>
      <c r="K21" s="195"/>
      <c r="L21" s="195"/>
      <c r="M21" s="195"/>
      <c r="N21" s="195"/>
      <c r="O21" s="195"/>
      <c r="P21" s="195"/>
    </row>
    <row r="22" spans="2:16" x14ac:dyDescent="0.25">
      <c r="B22" s="27">
        <v>2013</v>
      </c>
      <c r="C22" s="162"/>
      <c r="D22" s="162"/>
      <c r="E22" s="162"/>
      <c r="F22" s="162"/>
      <c r="G22" s="162"/>
      <c r="H22" s="162"/>
      <c r="J22" s="195"/>
      <c r="K22" s="195"/>
      <c r="L22" s="195"/>
      <c r="M22" s="195"/>
      <c r="N22" s="195"/>
      <c r="O22" s="195"/>
      <c r="P22" s="195"/>
    </row>
    <row r="23" spans="2:16" x14ac:dyDescent="0.25">
      <c r="B23" s="17" t="s">
        <v>5</v>
      </c>
      <c r="C23" s="159">
        <v>151.97999999999999</v>
      </c>
      <c r="D23" s="159">
        <v>265.44670000000002</v>
      </c>
      <c r="E23" s="159">
        <v>512.69079999999997</v>
      </c>
      <c r="F23" s="159">
        <v>185.75829999999999</v>
      </c>
      <c r="G23" s="159">
        <v>266.55</v>
      </c>
      <c r="H23" s="47">
        <v>1382.4159999999999</v>
      </c>
      <c r="J23" s="195"/>
      <c r="K23" s="195"/>
      <c r="L23" s="195"/>
      <c r="M23" s="195"/>
      <c r="N23" s="195"/>
      <c r="O23" s="195"/>
      <c r="P23" s="195"/>
    </row>
    <row r="24" spans="2:16" x14ac:dyDescent="0.25">
      <c r="B24" s="17" t="s">
        <v>46</v>
      </c>
      <c r="C24" s="159">
        <v>2238.2440000000001</v>
      </c>
      <c r="D24" s="159">
        <v>788.68949999999995</v>
      </c>
      <c r="E24" s="159">
        <v>2457.9870000000001</v>
      </c>
      <c r="F24" s="159">
        <v>459.44330000000002</v>
      </c>
      <c r="G24" s="159">
        <v>727.5163</v>
      </c>
      <c r="H24" s="47">
        <v>6671.55</v>
      </c>
      <c r="J24" s="195"/>
      <c r="K24" s="195"/>
      <c r="L24" s="195"/>
      <c r="M24" s="195"/>
      <c r="N24" s="195"/>
      <c r="O24" s="195"/>
      <c r="P24" s="195"/>
    </row>
    <row r="25" spans="2:16" x14ac:dyDescent="0.25">
      <c r="B25" s="17" t="s">
        <v>6</v>
      </c>
      <c r="C25" s="159">
        <v>175.52789999999999</v>
      </c>
      <c r="D25" s="159">
        <v>97.331670000000003</v>
      </c>
      <c r="E25" s="159">
        <v>389.61619999999999</v>
      </c>
      <c r="F25" s="159">
        <v>62.99</v>
      </c>
      <c r="G25" s="159">
        <v>67.78</v>
      </c>
      <c r="H25" s="47">
        <v>793.23580000000004</v>
      </c>
      <c r="J25" s="195"/>
      <c r="K25" s="195"/>
      <c r="L25" s="195"/>
      <c r="M25" s="195"/>
      <c r="N25" s="195"/>
      <c r="O25" s="195"/>
      <c r="P25" s="195"/>
    </row>
    <row r="26" spans="2:16" x14ac:dyDescent="0.25">
      <c r="B26" s="17" t="s">
        <v>7</v>
      </c>
      <c r="C26" s="159">
        <v>163.26</v>
      </c>
      <c r="D26" s="159">
        <v>327.02999999999997</v>
      </c>
      <c r="E26" s="159">
        <v>1930.1769999999999</v>
      </c>
      <c r="F26" s="159">
        <v>559.47</v>
      </c>
      <c r="G26" s="159">
        <v>925.38</v>
      </c>
      <c r="H26" s="47">
        <v>3905.297</v>
      </c>
      <c r="J26" s="195"/>
      <c r="K26" s="195"/>
      <c r="L26" s="195"/>
      <c r="M26" s="195"/>
      <c r="N26" s="195"/>
      <c r="O26" s="195"/>
      <c r="P26" s="195"/>
    </row>
    <row r="27" spans="2:16" ht="15.75" customHeight="1" x14ac:dyDescent="0.25">
      <c r="B27" s="17" t="s">
        <v>173</v>
      </c>
      <c r="C27" s="154">
        <v>60.333329999999997</v>
      </c>
      <c r="D27" s="154">
        <v>58.333329999999997</v>
      </c>
      <c r="E27" s="154">
        <v>191.33330000000001</v>
      </c>
      <c r="F27" s="154">
        <v>114.83329999999999</v>
      </c>
      <c r="G27" s="154">
        <v>51</v>
      </c>
      <c r="H27" s="47">
        <v>475.83330000000001</v>
      </c>
      <c r="J27" s="195"/>
      <c r="K27" s="195"/>
      <c r="L27" s="195"/>
      <c r="M27" s="195"/>
      <c r="N27" s="195"/>
      <c r="O27" s="195"/>
      <c r="P27" s="195"/>
    </row>
    <row r="28" spans="2:16" x14ac:dyDescent="0.25">
      <c r="B28" s="17" t="s">
        <v>8</v>
      </c>
      <c r="C28" s="47">
        <v>2789.3449999999998</v>
      </c>
      <c r="D28" s="47">
        <v>1536.8309999999999</v>
      </c>
      <c r="E28" s="47">
        <v>5481.8040000000001</v>
      </c>
      <c r="F28" s="47">
        <v>1382.4949999999999</v>
      </c>
      <c r="G28" s="47">
        <v>2038.2260000000001</v>
      </c>
      <c r="H28" s="47">
        <v>13228.33</v>
      </c>
      <c r="I28" s="139"/>
    </row>
    <row r="29" spans="2:16" x14ac:dyDescent="0.25">
      <c r="B29" s="163">
        <v>2012</v>
      </c>
      <c r="C29" s="169"/>
      <c r="D29" s="169"/>
      <c r="E29" s="169"/>
      <c r="F29" s="169"/>
      <c r="G29" s="169"/>
      <c r="H29" s="173"/>
      <c r="J29" s="195"/>
      <c r="K29" s="195"/>
      <c r="L29" s="195"/>
      <c r="M29" s="195"/>
      <c r="N29" s="195"/>
      <c r="O29" s="195"/>
      <c r="P29" s="195"/>
    </row>
    <row r="30" spans="2:16" x14ac:dyDescent="0.25">
      <c r="B30" s="149" t="s">
        <v>5</v>
      </c>
      <c r="C30" s="154">
        <v>73.84</v>
      </c>
      <c r="D30" s="154">
        <v>131.15</v>
      </c>
      <c r="E30" s="154">
        <v>279.2</v>
      </c>
      <c r="F30" s="154">
        <v>70.8</v>
      </c>
      <c r="G30" s="154">
        <v>51.54</v>
      </c>
      <c r="H30" s="170">
        <v>606.53</v>
      </c>
      <c r="J30" s="195"/>
      <c r="K30" s="195"/>
      <c r="L30" s="195"/>
      <c r="M30" s="195"/>
      <c r="N30" s="195"/>
      <c r="O30" s="195"/>
      <c r="P30" s="195"/>
    </row>
    <row r="31" spans="2:16" x14ac:dyDescent="0.25">
      <c r="B31" s="149" t="s">
        <v>46</v>
      </c>
      <c r="C31" s="154">
        <v>2295.0700000000002</v>
      </c>
      <c r="D31" s="154">
        <v>744.59</v>
      </c>
      <c r="E31" s="154">
        <v>2169.6999999999998</v>
      </c>
      <c r="F31" s="154">
        <v>1039.9000000000001</v>
      </c>
      <c r="G31" s="154">
        <v>569.84</v>
      </c>
      <c r="H31" s="170">
        <v>6819.1</v>
      </c>
      <c r="J31" s="195"/>
      <c r="K31" s="195"/>
      <c r="L31" s="195"/>
      <c r="M31" s="195"/>
      <c r="N31" s="195"/>
      <c r="O31" s="195"/>
      <c r="P31" s="195"/>
    </row>
    <row r="32" spans="2:16" x14ac:dyDescent="0.25">
      <c r="B32" s="149" t="s">
        <v>6</v>
      </c>
      <c r="C32" s="154">
        <v>278.99</v>
      </c>
      <c r="D32" s="154">
        <v>203.2</v>
      </c>
      <c r="E32" s="154">
        <v>692.23</v>
      </c>
      <c r="F32" s="154">
        <v>369.42</v>
      </c>
      <c r="G32" s="154">
        <v>440.18</v>
      </c>
      <c r="H32" s="170">
        <v>1984.02</v>
      </c>
      <c r="J32" s="195"/>
      <c r="K32" s="195"/>
      <c r="L32" s="195"/>
      <c r="M32" s="195"/>
      <c r="N32" s="195"/>
      <c r="O32" s="195"/>
      <c r="P32" s="195"/>
    </row>
    <row r="33" spans="2:16" x14ac:dyDescent="0.25">
      <c r="B33" s="149" t="s">
        <v>7</v>
      </c>
      <c r="C33" s="154">
        <v>185.88</v>
      </c>
      <c r="D33" s="154">
        <v>277.37</v>
      </c>
      <c r="E33" s="154">
        <v>2152.44</v>
      </c>
      <c r="F33" s="154">
        <v>992.39</v>
      </c>
      <c r="G33" s="154">
        <v>1128.57</v>
      </c>
      <c r="H33" s="170">
        <v>4736.6499999999996</v>
      </c>
      <c r="J33" s="195"/>
      <c r="K33" s="195"/>
      <c r="L33" s="195"/>
      <c r="M33" s="195"/>
      <c r="N33" s="195"/>
      <c r="O33" s="195"/>
      <c r="P33" s="195"/>
    </row>
    <row r="34" spans="2:16" x14ac:dyDescent="0.25">
      <c r="B34" s="149" t="s">
        <v>173</v>
      </c>
      <c r="C34" s="154">
        <v>71</v>
      </c>
      <c r="D34" s="154">
        <v>77</v>
      </c>
      <c r="E34" s="154">
        <v>191</v>
      </c>
      <c r="F34" s="154">
        <v>111</v>
      </c>
      <c r="G34" s="154">
        <v>35</v>
      </c>
      <c r="H34" s="170">
        <v>485</v>
      </c>
      <c r="J34" s="195"/>
      <c r="K34" s="195"/>
      <c r="L34" s="195"/>
      <c r="M34" s="195"/>
      <c r="N34" s="195"/>
      <c r="O34" s="195"/>
      <c r="P34" s="195"/>
    </row>
    <row r="35" spans="2:16" x14ac:dyDescent="0.25">
      <c r="B35" s="151" t="s">
        <v>8</v>
      </c>
      <c r="C35" s="156">
        <v>2904.78</v>
      </c>
      <c r="D35" s="156">
        <v>1433.31</v>
      </c>
      <c r="E35" s="156">
        <v>5484.57</v>
      </c>
      <c r="F35" s="156">
        <v>2583.5100000000002</v>
      </c>
      <c r="G35" s="156">
        <v>2225.13</v>
      </c>
      <c r="H35" s="156">
        <v>14631.3</v>
      </c>
      <c r="I35" s="139"/>
      <c r="J35" s="195"/>
      <c r="K35" s="195"/>
      <c r="L35" s="195"/>
      <c r="M35" s="195"/>
      <c r="N35" s="195"/>
      <c r="O35" s="195"/>
      <c r="P35" s="195"/>
    </row>
    <row r="36" spans="2:16" x14ac:dyDescent="0.25">
      <c r="B36" s="163">
        <v>2011</v>
      </c>
      <c r="C36" s="169"/>
      <c r="D36" s="169"/>
      <c r="E36" s="169"/>
      <c r="F36" s="169"/>
      <c r="G36" s="169"/>
      <c r="H36" s="173"/>
    </row>
    <row r="37" spans="2:16" x14ac:dyDescent="0.25">
      <c r="B37" s="149" t="s">
        <v>5</v>
      </c>
      <c r="C37" s="154">
        <v>59.65</v>
      </c>
      <c r="D37" s="154">
        <v>114.73</v>
      </c>
      <c r="E37" s="154">
        <v>228.07</v>
      </c>
      <c r="F37" s="154">
        <v>66.83</v>
      </c>
      <c r="G37" s="154">
        <v>34.68</v>
      </c>
      <c r="H37" s="170">
        <v>503.96</v>
      </c>
      <c r="J37" s="195"/>
      <c r="K37" s="195"/>
      <c r="L37" s="195"/>
      <c r="M37" s="195"/>
      <c r="N37" s="195"/>
      <c r="O37" s="195"/>
      <c r="P37" s="195"/>
    </row>
    <row r="38" spans="2:16" x14ac:dyDescent="0.25">
      <c r="B38" s="149" t="s">
        <v>46</v>
      </c>
      <c r="C38" s="154">
        <v>2097.33</v>
      </c>
      <c r="D38" s="154">
        <v>687.67</v>
      </c>
      <c r="E38" s="154">
        <v>1917.81</v>
      </c>
      <c r="F38" s="154">
        <v>989.79</v>
      </c>
      <c r="G38" s="154">
        <v>530.16999999999996</v>
      </c>
      <c r="H38" s="170">
        <v>6222.77</v>
      </c>
      <c r="J38" s="195"/>
      <c r="K38" s="195"/>
      <c r="L38" s="195"/>
      <c r="M38" s="195"/>
      <c r="N38" s="195"/>
      <c r="O38" s="195"/>
      <c r="P38" s="195"/>
    </row>
    <row r="39" spans="2:16" x14ac:dyDescent="0.25">
      <c r="B39" s="149" t="s">
        <v>6</v>
      </c>
      <c r="C39" s="154">
        <v>269.74</v>
      </c>
      <c r="D39" s="154">
        <v>139.33000000000001</v>
      </c>
      <c r="E39" s="154">
        <v>561.44000000000005</v>
      </c>
      <c r="F39" s="154">
        <v>301.14999999999998</v>
      </c>
      <c r="G39" s="154">
        <v>443.1</v>
      </c>
      <c r="H39" s="170">
        <v>1714.76</v>
      </c>
      <c r="J39" s="195"/>
      <c r="K39" s="195"/>
      <c r="L39" s="195"/>
      <c r="M39" s="195"/>
      <c r="N39" s="195"/>
      <c r="O39" s="195"/>
      <c r="P39" s="195"/>
    </row>
    <row r="40" spans="2:16" x14ac:dyDescent="0.25">
      <c r="B40" s="149" t="s">
        <v>7</v>
      </c>
      <c r="C40" s="154">
        <v>153.09</v>
      </c>
      <c r="D40" s="154">
        <v>227.23</v>
      </c>
      <c r="E40" s="154">
        <v>1856.7059999999999</v>
      </c>
      <c r="F40" s="154">
        <v>875.74</v>
      </c>
      <c r="G40" s="154">
        <v>1027.79</v>
      </c>
      <c r="H40" s="170">
        <v>4140.5559999999996</v>
      </c>
      <c r="J40" s="195"/>
      <c r="K40" s="195"/>
      <c r="L40" s="195"/>
      <c r="M40" s="195"/>
      <c r="N40" s="195"/>
      <c r="O40" s="195"/>
      <c r="P40" s="195"/>
    </row>
    <row r="41" spans="2:16" x14ac:dyDescent="0.25">
      <c r="B41" s="149" t="s">
        <v>173</v>
      </c>
      <c r="C41" s="154">
        <v>67</v>
      </c>
      <c r="D41" s="154">
        <v>71</v>
      </c>
      <c r="E41" s="154">
        <v>187</v>
      </c>
      <c r="F41" s="154">
        <v>110</v>
      </c>
      <c r="G41" s="154">
        <v>35</v>
      </c>
      <c r="H41" s="170">
        <v>470</v>
      </c>
      <c r="J41" s="195"/>
      <c r="K41" s="195"/>
      <c r="L41" s="195"/>
      <c r="M41" s="195"/>
      <c r="N41" s="195"/>
      <c r="O41" s="195"/>
      <c r="P41" s="195"/>
    </row>
    <row r="42" spans="2:16" x14ac:dyDescent="0.25">
      <c r="B42" s="151" t="s">
        <v>174</v>
      </c>
      <c r="C42" s="156">
        <v>2646.81</v>
      </c>
      <c r="D42" s="156">
        <v>1239.96</v>
      </c>
      <c r="E42" s="156">
        <v>4751.0259999999998</v>
      </c>
      <c r="F42" s="156">
        <v>2343.5100000000002</v>
      </c>
      <c r="G42" s="156">
        <v>2070.7399999999998</v>
      </c>
      <c r="H42" s="156">
        <v>13052.05</v>
      </c>
      <c r="I42" s="139"/>
      <c r="J42" s="195"/>
      <c r="K42" s="195"/>
      <c r="L42" s="195"/>
      <c r="M42" s="195"/>
      <c r="N42" s="195"/>
      <c r="O42" s="195"/>
      <c r="P42" s="195"/>
    </row>
    <row r="43" spans="2:16" x14ac:dyDescent="0.25">
      <c r="B43" s="163">
        <v>2010</v>
      </c>
      <c r="C43" s="169"/>
      <c r="D43" s="169"/>
      <c r="E43" s="169"/>
      <c r="F43" s="169"/>
      <c r="G43" s="169"/>
      <c r="H43" s="173"/>
    </row>
    <row r="44" spans="2:16" x14ac:dyDescent="0.25">
      <c r="B44" s="149" t="s">
        <v>5</v>
      </c>
      <c r="C44" s="154">
        <v>46.4</v>
      </c>
      <c r="D44" s="154">
        <v>67.98</v>
      </c>
      <c r="E44" s="154">
        <v>211.54</v>
      </c>
      <c r="F44" s="154">
        <v>60.45</v>
      </c>
      <c r="G44" s="154">
        <v>17.350000000000001</v>
      </c>
      <c r="H44" s="170">
        <v>403.72</v>
      </c>
      <c r="J44" s="195"/>
      <c r="K44" s="195"/>
      <c r="L44" s="195"/>
      <c r="M44" s="195"/>
      <c r="N44" s="195"/>
      <c r="O44" s="195"/>
      <c r="P44" s="195"/>
    </row>
    <row r="45" spans="2:16" x14ac:dyDescent="0.25">
      <c r="B45" s="149" t="s">
        <v>46</v>
      </c>
      <c r="C45" s="154">
        <v>1928.98</v>
      </c>
      <c r="D45" s="154">
        <v>706.26</v>
      </c>
      <c r="E45" s="154">
        <v>2014.31</v>
      </c>
      <c r="F45" s="154">
        <v>779.13</v>
      </c>
      <c r="G45" s="154">
        <v>704.61</v>
      </c>
      <c r="H45" s="170">
        <v>6133.29</v>
      </c>
      <c r="J45" s="195"/>
      <c r="K45" s="195"/>
      <c r="L45" s="195"/>
      <c r="M45" s="195"/>
      <c r="N45" s="195"/>
      <c r="O45" s="195"/>
      <c r="P45" s="195"/>
    </row>
    <row r="46" spans="2:16" x14ac:dyDescent="0.25">
      <c r="B46" s="149" t="s">
        <v>6</v>
      </c>
      <c r="C46" s="154">
        <v>266.87</v>
      </c>
      <c r="D46" s="154">
        <v>135.12</v>
      </c>
      <c r="E46" s="154">
        <v>428.27</v>
      </c>
      <c r="F46" s="154">
        <v>334.86</v>
      </c>
      <c r="G46" s="154">
        <v>323.81</v>
      </c>
      <c r="H46" s="170">
        <v>1488.93</v>
      </c>
      <c r="J46" s="195"/>
      <c r="K46" s="195"/>
      <c r="L46" s="195"/>
      <c r="M46" s="195"/>
      <c r="N46" s="195"/>
      <c r="O46" s="195"/>
      <c r="P46" s="195"/>
    </row>
    <row r="47" spans="2:16" x14ac:dyDescent="0.25">
      <c r="B47" s="149" t="s">
        <v>7</v>
      </c>
      <c r="C47" s="154">
        <v>122.21</v>
      </c>
      <c r="D47" s="154">
        <v>159.5</v>
      </c>
      <c r="E47" s="154">
        <v>1499.27</v>
      </c>
      <c r="F47" s="154">
        <v>538.04</v>
      </c>
      <c r="G47" s="154">
        <v>1146.08</v>
      </c>
      <c r="H47" s="170">
        <v>3465.1</v>
      </c>
      <c r="J47" s="195"/>
      <c r="K47" s="195"/>
      <c r="L47" s="195"/>
      <c r="M47" s="195"/>
      <c r="N47" s="195"/>
      <c r="O47" s="195"/>
      <c r="P47" s="195"/>
    </row>
    <row r="48" spans="2:16" x14ac:dyDescent="0.25">
      <c r="B48" s="149" t="s">
        <v>173</v>
      </c>
      <c r="C48" s="154">
        <v>92</v>
      </c>
      <c r="D48" s="154">
        <v>88.6</v>
      </c>
      <c r="E48" s="154">
        <v>154.5</v>
      </c>
      <c r="F48" s="154">
        <v>66.900000000000006</v>
      </c>
      <c r="G48" s="154">
        <v>88.2</v>
      </c>
      <c r="H48" s="170">
        <v>490.2</v>
      </c>
      <c r="J48" s="195"/>
      <c r="K48" s="195"/>
      <c r="L48" s="195"/>
      <c r="M48" s="195"/>
      <c r="N48" s="195"/>
      <c r="O48" s="195"/>
      <c r="P48" s="195"/>
    </row>
    <row r="49" spans="2:16" x14ac:dyDescent="0.25">
      <c r="B49" s="151" t="s">
        <v>174</v>
      </c>
      <c r="C49" s="156">
        <v>2456.46</v>
      </c>
      <c r="D49" s="156">
        <v>1157.46</v>
      </c>
      <c r="E49" s="156">
        <v>4307.8900000000003</v>
      </c>
      <c r="F49" s="156">
        <v>1779.38</v>
      </c>
      <c r="G49" s="156">
        <v>2280.0500000000002</v>
      </c>
      <c r="H49" s="156">
        <v>11981.24</v>
      </c>
      <c r="I49" s="139"/>
    </row>
    <row r="50" spans="2:16" x14ac:dyDescent="0.25">
      <c r="B50" s="163">
        <v>2009</v>
      </c>
      <c r="C50" s="169"/>
      <c r="D50" s="169"/>
      <c r="E50" s="169"/>
      <c r="F50" s="169"/>
      <c r="G50" s="169"/>
      <c r="H50" s="173"/>
    </row>
    <row r="51" spans="2:16" x14ac:dyDescent="0.25">
      <c r="B51" s="149" t="s">
        <v>5</v>
      </c>
      <c r="C51" s="154">
        <v>42.12</v>
      </c>
      <c r="D51" s="154">
        <v>58.88</v>
      </c>
      <c r="E51" s="154">
        <v>198.83</v>
      </c>
      <c r="F51" s="154">
        <v>59.54</v>
      </c>
      <c r="G51" s="154">
        <v>15.97</v>
      </c>
      <c r="H51" s="170">
        <v>375.34</v>
      </c>
      <c r="J51" s="195"/>
      <c r="K51" s="195"/>
      <c r="L51" s="195"/>
      <c r="M51" s="195"/>
      <c r="N51" s="195"/>
      <c r="O51" s="195"/>
      <c r="P51" s="195"/>
    </row>
    <row r="52" spans="2:16" x14ac:dyDescent="0.25">
      <c r="B52" s="149" t="s">
        <v>46</v>
      </c>
      <c r="C52" s="154">
        <v>1763.89</v>
      </c>
      <c r="D52" s="154">
        <v>660.02</v>
      </c>
      <c r="E52" s="154">
        <v>1838.4</v>
      </c>
      <c r="F52" s="154">
        <v>734.14</v>
      </c>
      <c r="G52" s="154">
        <v>641.21</v>
      </c>
      <c r="H52" s="170">
        <v>5637.66</v>
      </c>
      <c r="J52" s="195"/>
      <c r="K52" s="195"/>
      <c r="L52" s="195"/>
      <c r="M52" s="195"/>
      <c r="N52" s="195"/>
      <c r="O52" s="195"/>
      <c r="P52" s="195"/>
    </row>
    <row r="53" spans="2:16" x14ac:dyDescent="0.25">
      <c r="B53" s="149" t="s">
        <v>6</v>
      </c>
      <c r="C53" s="154">
        <v>255.79</v>
      </c>
      <c r="D53" s="154">
        <v>133.81</v>
      </c>
      <c r="E53" s="154">
        <v>399.89</v>
      </c>
      <c r="F53" s="154">
        <v>314.18</v>
      </c>
      <c r="G53" s="154">
        <v>368.38</v>
      </c>
      <c r="H53" s="170">
        <v>1472.05</v>
      </c>
      <c r="J53" s="195"/>
      <c r="K53" s="195"/>
      <c r="L53" s="195"/>
      <c r="M53" s="195"/>
      <c r="N53" s="195"/>
      <c r="O53" s="195"/>
      <c r="P53" s="195"/>
    </row>
    <row r="54" spans="2:16" x14ac:dyDescent="0.25">
      <c r="B54" s="149" t="s">
        <v>7</v>
      </c>
      <c r="C54" s="154">
        <v>118.58</v>
      </c>
      <c r="D54" s="154">
        <v>161.15</v>
      </c>
      <c r="E54" s="154">
        <v>1212.27</v>
      </c>
      <c r="F54" s="154">
        <v>506.95</v>
      </c>
      <c r="G54" s="154">
        <v>945.9</v>
      </c>
      <c r="H54" s="170">
        <v>2944.85</v>
      </c>
      <c r="J54" s="195"/>
      <c r="K54" s="195"/>
      <c r="L54" s="195"/>
      <c r="M54" s="195"/>
      <c r="N54" s="195"/>
      <c r="O54" s="195"/>
      <c r="P54" s="195"/>
    </row>
    <row r="55" spans="2:16" x14ac:dyDescent="0.25">
      <c r="B55" s="149" t="s">
        <v>173</v>
      </c>
      <c r="C55" s="154">
        <v>92</v>
      </c>
      <c r="D55" s="154">
        <v>89</v>
      </c>
      <c r="E55" s="154">
        <v>142.19999999999999</v>
      </c>
      <c r="F55" s="154">
        <v>69.2</v>
      </c>
      <c r="G55" s="154">
        <v>87.3</v>
      </c>
      <c r="H55" s="170">
        <v>479.7</v>
      </c>
      <c r="J55" s="195"/>
      <c r="K55" s="195"/>
      <c r="L55" s="195"/>
      <c r="M55" s="195"/>
      <c r="N55" s="195"/>
      <c r="O55" s="195"/>
      <c r="P55" s="195"/>
    </row>
    <row r="56" spans="2:16" x14ac:dyDescent="0.25">
      <c r="B56" s="151" t="s">
        <v>174</v>
      </c>
      <c r="C56" s="156">
        <v>2272.38</v>
      </c>
      <c r="D56" s="156">
        <v>1102.8599999999999</v>
      </c>
      <c r="E56" s="156">
        <v>3791.59</v>
      </c>
      <c r="F56" s="156">
        <v>1684.01</v>
      </c>
      <c r="G56" s="156">
        <v>2058.7600000000002</v>
      </c>
      <c r="H56" s="156">
        <v>10909.6</v>
      </c>
      <c r="I56" s="139"/>
      <c r="J56" s="195"/>
      <c r="K56" s="195"/>
      <c r="L56" s="195"/>
      <c r="M56" s="195"/>
      <c r="N56" s="195"/>
      <c r="O56" s="195"/>
      <c r="P56" s="195"/>
    </row>
    <row r="57" spans="2:16" x14ac:dyDescent="0.25">
      <c r="B57" s="353"/>
      <c r="C57" s="162"/>
      <c r="D57" s="162"/>
      <c r="E57" s="162"/>
      <c r="F57" s="162"/>
      <c r="G57" s="162"/>
      <c r="H57" s="162"/>
    </row>
    <row r="58" spans="2:16" x14ac:dyDescent="0.25">
      <c r="B58" s="193"/>
    </row>
    <row r="59" spans="2:16" x14ac:dyDescent="0.25">
      <c r="B59" s="83"/>
    </row>
  </sheetData>
  <sortState ref="B48:G52">
    <sortCondition ref="B8:B12"/>
  </sortState>
  <mergeCells count="1">
    <mergeCell ref="C6:G6"/>
  </mergeCells>
  <hyperlinks>
    <hyperlink ref="A1" location="ÍNDICE!A1" display="ÍNDICE"/>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R81"/>
  <sheetViews>
    <sheetView zoomScale="85" zoomScaleNormal="85" workbookViewId="0">
      <selection activeCell="A38" sqref="A38"/>
    </sheetView>
  </sheetViews>
  <sheetFormatPr baseColWidth="10" defaultRowHeight="15" x14ac:dyDescent="0.25"/>
  <cols>
    <col min="2" max="2" width="18.7109375" customWidth="1"/>
    <col min="3" max="3" width="16.42578125" customWidth="1"/>
    <col min="4" max="4" width="30.140625" customWidth="1"/>
    <col min="5" max="5" width="22.7109375" bestFit="1" customWidth="1"/>
    <col min="6" max="6" width="14.85546875" customWidth="1"/>
    <col min="8" max="8" width="19.42578125" customWidth="1"/>
    <col min="9" max="9" width="12.85546875" customWidth="1"/>
    <col min="10" max="10" width="16" customWidth="1"/>
    <col min="11" max="11" width="25.28515625" customWidth="1"/>
    <col min="12" max="12" width="16.5703125" customWidth="1"/>
    <col min="13" max="13" width="10.140625" customWidth="1"/>
    <col min="15" max="15" width="15.7109375" bestFit="1" customWidth="1"/>
    <col min="16" max="16" width="8.5703125" customWidth="1"/>
  </cols>
  <sheetData>
    <row r="1" spans="1:16" x14ac:dyDescent="0.25">
      <c r="A1" s="56" t="s">
        <v>127</v>
      </c>
    </row>
    <row r="2" spans="1:16" s="61" customFormat="1" x14ac:dyDescent="0.25">
      <c r="A2" s="1" t="s">
        <v>367</v>
      </c>
    </row>
    <row r="3" spans="1:16" s="61" customFormat="1" x14ac:dyDescent="0.25">
      <c r="O3" s="115"/>
      <c r="P3" s="115"/>
    </row>
    <row r="4" spans="1:16" x14ac:dyDescent="0.25">
      <c r="A4" s="55" t="s">
        <v>98</v>
      </c>
      <c r="B4" t="s">
        <v>569</v>
      </c>
      <c r="H4" s="115"/>
      <c r="I4" s="115"/>
      <c r="J4" s="115"/>
      <c r="K4" s="115"/>
      <c r="L4" s="115"/>
      <c r="O4" s="115"/>
      <c r="P4" s="115"/>
    </row>
    <row r="5" spans="1:16" x14ac:dyDescent="0.25">
      <c r="H5" s="115"/>
    </row>
    <row r="6" spans="1:16" x14ac:dyDescent="0.25">
      <c r="B6" s="700" t="s">
        <v>341</v>
      </c>
      <c r="C6" s="700"/>
      <c r="D6" s="700"/>
      <c r="E6" s="700"/>
      <c r="F6" s="700"/>
      <c r="H6" s="676" t="s">
        <v>360</v>
      </c>
      <c r="I6" s="676"/>
      <c r="J6" s="676"/>
      <c r="K6" s="676"/>
      <c r="L6" s="676"/>
      <c r="M6" s="676"/>
      <c r="N6" s="676"/>
    </row>
    <row r="7" spans="1:16" ht="15.75" thickBot="1" x14ac:dyDescent="0.3">
      <c r="B7" s="7"/>
      <c r="C7" s="49" t="s">
        <v>175</v>
      </c>
      <c r="D7" s="49" t="s">
        <v>176</v>
      </c>
      <c r="E7" s="49" t="s">
        <v>177</v>
      </c>
      <c r="F7" s="49" t="s">
        <v>8</v>
      </c>
      <c r="H7" s="7"/>
      <c r="I7" s="49" t="s">
        <v>62</v>
      </c>
      <c r="J7" s="49" t="s">
        <v>63</v>
      </c>
      <c r="K7" s="49" t="s">
        <v>64</v>
      </c>
      <c r="L7" s="49" t="s">
        <v>65</v>
      </c>
      <c r="M7" s="49" t="s">
        <v>66</v>
      </c>
      <c r="N7" s="49" t="s">
        <v>8</v>
      </c>
    </row>
    <row r="8" spans="1:16" s="195" customFormat="1" ht="15.75" thickTop="1" x14ac:dyDescent="0.25">
      <c r="B8" s="147" t="s">
        <v>496</v>
      </c>
      <c r="C8" s="165"/>
      <c r="D8" s="165"/>
      <c r="E8" s="165"/>
      <c r="F8" s="165"/>
      <c r="H8" s="147" t="s">
        <v>496</v>
      </c>
      <c r="I8" s="165"/>
      <c r="J8" s="165"/>
      <c r="K8" s="165"/>
      <c r="L8" s="165"/>
      <c r="M8" s="165"/>
      <c r="N8" s="165"/>
    </row>
    <row r="9" spans="1:16" s="195" customFormat="1" x14ac:dyDescent="0.25">
      <c r="B9" s="149" t="s">
        <v>5</v>
      </c>
      <c r="C9" s="154">
        <v>863.00710000000004</v>
      </c>
      <c r="D9" s="154">
        <v>385.4248</v>
      </c>
      <c r="E9" s="154">
        <v>246.26750000000001</v>
      </c>
      <c r="F9" s="170">
        <v>1494.6990000000001</v>
      </c>
      <c r="H9" s="149" t="s">
        <v>5</v>
      </c>
      <c r="I9" s="142">
        <v>201.38579999999999</v>
      </c>
      <c r="J9" s="142">
        <v>251.27709999999999</v>
      </c>
      <c r="K9" s="142">
        <v>331.08249999999998</v>
      </c>
      <c r="L9" s="142">
        <v>52.494999999999997</v>
      </c>
      <c r="M9" s="142">
        <v>26.7667</v>
      </c>
      <c r="N9" s="170">
        <v>863.00710000000004</v>
      </c>
    </row>
    <row r="10" spans="1:16" s="195" customFormat="1" x14ac:dyDescent="0.25">
      <c r="B10" s="149" t="s">
        <v>172</v>
      </c>
      <c r="C10" s="154">
        <v>4004.3649999999998</v>
      </c>
      <c r="D10" s="154">
        <v>2564.5650000000001</v>
      </c>
      <c r="E10" s="154">
        <v>620.85509999999999</v>
      </c>
      <c r="F10" s="170">
        <v>7189.7849999999999</v>
      </c>
      <c r="H10" s="149" t="s">
        <v>172</v>
      </c>
      <c r="I10" s="142">
        <v>2558.1109999999999</v>
      </c>
      <c r="J10" s="142">
        <v>655.06590000000006</v>
      </c>
      <c r="K10" s="142">
        <v>696.09529999999995</v>
      </c>
      <c r="L10" s="142">
        <v>21.598299999999998</v>
      </c>
      <c r="M10" s="142">
        <v>73.496200000000002</v>
      </c>
      <c r="N10" s="170">
        <v>4004.3649999999998</v>
      </c>
    </row>
    <row r="11" spans="1:16" s="195" customFormat="1" x14ac:dyDescent="0.25">
      <c r="B11" s="149" t="s">
        <v>6</v>
      </c>
      <c r="C11" s="154">
        <v>1023.7569999999999</v>
      </c>
      <c r="D11" s="154">
        <v>497.4932</v>
      </c>
      <c r="E11" s="154">
        <v>283.08300000000003</v>
      </c>
      <c r="F11" s="170">
        <v>1804.3340000000001</v>
      </c>
      <c r="H11" s="149" t="s">
        <v>6</v>
      </c>
      <c r="I11" s="142">
        <v>273.096</v>
      </c>
      <c r="J11" s="142">
        <v>138.7227</v>
      </c>
      <c r="K11" s="142">
        <v>430.07659999999998</v>
      </c>
      <c r="L11" s="142">
        <v>167.00839999999999</v>
      </c>
      <c r="M11" s="142">
        <v>14.854100000000001</v>
      </c>
      <c r="N11" s="170">
        <v>1023.7569999999999</v>
      </c>
    </row>
    <row r="12" spans="1:16" s="195" customFormat="1" x14ac:dyDescent="0.25">
      <c r="B12" s="149" t="s">
        <v>7</v>
      </c>
      <c r="C12" s="154">
        <v>2237.4810000000002</v>
      </c>
      <c r="D12" s="154">
        <v>1379.0840000000001</v>
      </c>
      <c r="E12" s="154">
        <v>781.30070000000001</v>
      </c>
      <c r="F12" s="170">
        <v>4397.866</v>
      </c>
      <c r="H12" s="149" t="s">
        <v>7</v>
      </c>
      <c r="I12" s="142">
        <v>151.91990000000001</v>
      </c>
      <c r="J12" s="142">
        <v>297.09899999999999</v>
      </c>
      <c r="K12" s="142">
        <v>1570.64</v>
      </c>
      <c r="L12" s="142">
        <v>149.8723</v>
      </c>
      <c r="M12" s="142">
        <v>67.950199999999995</v>
      </c>
      <c r="N12" s="170">
        <v>2237.4810000000002</v>
      </c>
    </row>
    <row r="13" spans="1:16" s="195" customFormat="1" x14ac:dyDescent="0.25">
      <c r="B13" s="149" t="s">
        <v>173</v>
      </c>
      <c r="C13" s="154">
        <v>46.716670000000001</v>
      </c>
      <c r="D13" s="154">
        <v>290.05</v>
      </c>
      <c r="E13" s="154">
        <v>38</v>
      </c>
      <c r="F13" s="170">
        <v>374.76670000000001</v>
      </c>
      <c r="H13" s="149" t="s">
        <v>173</v>
      </c>
      <c r="I13" s="142">
        <v>34.466670000000001</v>
      </c>
      <c r="J13" s="142">
        <v>6</v>
      </c>
      <c r="K13" s="142">
        <v>6.25</v>
      </c>
      <c r="L13" s="142">
        <v>0</v>
      </c>
      <c r="M13" s="142">
        <v>0</v>
      </c>
      <c r="N13" s="170">
        <v>46.716670000000001</v>
      </c>
    </row>
    <row r="14" spans="1:16" s="195" customFormat="1" x14ac:dyDescent="0.25">
      <c r="B14" s="151" t="s">
        <v>8</v>
      </c>
      <c r="C14" s="156">
        <v>8175.3270000000002</v>
      </c>
      <c r="D14" s="156">
        <v>5116.6170000000002</v>
      </c>
      <c r="E14" s="156">
        <v>1969.5060000000001</v>
      </c>
      <c r="F14" s="156">
        <v>15261.45</v>
      </c>
      <c r="H14" s="151" t="s">
        <v>8</v>
      </c>
      <c r="I14" s="156">
        <v>3218.98</v>
      </c>
      <c r="J14" s="156">
        <v>1348.165</v>
      </c>
      <c r="K14" s="156">
        <v>3034.145</v>
      </c>
      <c r="L14" s="156">
        <v>390.97399999999999</v>
      </c>
      <c r="M14" s="156">
        <v>183.06720000000001</v>
      </c>
      <c r="N14" s="156">
        <v>8175.3270000000002</v>
      </c>
    </row>
    <row r="15" spans="1:16" s="195" customFormat="1" x14ac:dyDescent="0.25">
      <c r="B15" s="446">
        <v>2014</v>
      </c>
      <c r="C15" s="150"/>
      <c r="D15" s="150"/>
      <c r="E15" s="150"/>
      <c r="F15" s="166"/>
      <c r="H15" s="446" t="s">
        <v>394</v>
      </c>
      <c r="I15" s="159"/>
      <c r="J15" s="159"/>
      <c r="K15" s="159"/>
      <c r="L15" s="159"/>
      <c r="M15" s="159"/>
      <c r="N15" s="159"/>
    </row>
    <row r="16" spans="1:16" s="195" customFormat="1" x14ac:dyDescent="0.25">
      <c r="B16" s="149" t="s">
        <v>5</v>
      </c>
      <c r="C16" s="154">
        <v>768.89800000000002</v>
      </c>
      <c r="D16" s="154">
        <v>299.18579999999997</v>
      </c>
      <c r="E16" s="154">
        <v>303.87909999999999</v>
      </c>
      <c r="F16" s="170">
        <v>1371.963</v>
      </c>
      <c r="H16" s="149" t="s">
        <v>5</v>
      </c>
      <c r="I16" s="142">
        <v>157.4033</v>
      </c>
      <c r="J16" s="142">
        <v>194.21469999999999</v>
      </c>
      <c r="K16" s="142">
        <v>329.68830000000003</v>
      </c>
      <c r="L16" s="142">
        <v>66.133330000000001</v>
      </c>
      <c r="M16" s="142">
        <v>21.45833</v>
      </c>
      <c r="N16" s="170">
        <v>768.89800000000002</v>
      </c>
    </row>
    <row r="17" spans="2:14" s="195" customFormat="1" x14ac:dyDescent="0.25">
      <c r="B17" s="149" t="s">
        <v>172</v>
      </c>
      <c r="C17" s="154">
        <v>3600.4029999999998</v>
      </c>
      <c r="D17" s="154">
        <v>2965.453</v>
      </c>
      <c r="E17" s="154">
        <v>795.47839999999997</v>
      </c>
      <c r="F17" s="170">
        <v>7361.3339999999998</v>
      </c>
      <c r="H17" s="149" t="s">
        <v>172</v>
      </c>
      <c r="I17" s="142">
        <v>2419.1570000000002</v>
      </c>
      <c r="J17" s="142">
        <v>510.0643</v>
      </c>
      <c r="K17" s="142">
        <v>639.51289999999995</v>
      </c>
      <c r="L17" s="142">
        <v>6.3516649999999997</v>
      </c>
      <c r="M17" s="142">
        <v>25.316590000000001</v>
      </c>
      <c r="N17" s="170">
        <v>3600.4029999999998</v>
      </c>
    </row>
    <row r="18" spans="2:14" s="195" customFormat="1" x14ac:dyDescent="0.25">
      <c r="B18" s="149" t="s">
        <v>6</v>
      </c>
      <c r="C18" s="154">
        <v>915.27880000000005</v>
      </c>
      <c r="D18" s="154">
        <v>498.13749999999999</v>
      </c>
      <c r="E18" s="154">
        <v>125.6891</v>
      </c>
      <c r="F18" s="170">
        <v>1539.105</v>
      </c>
      <c r="H18" s="149" t="s">
        <v>6</v>
      </c>
      <c r="I18" s="142">
        <v>214.77539999999999</v>
      </c>
      <c r="J18" s="142">
        <v>98.066320000000005</v>
      </c>
      <c r="K18" s="142">
        <v>442.84539999999998</v>
      </c>
      <c r="L18" s="142">
        <v>155.5292</v>
      </c>
      <c r="M18" s="142">
        <v>4.0624950000000002</v>
      </c>
      <c r="N18" s="170">
        <v>915.27880000000005</v>
      </c>
    </row>
    <row r="19" spans="2:14" s="195" customFormat="1" x14ac:dyDescent="0.25">
      <c r="B19" s="149" t="s">
        <v>7</v>
      </c>
      <c r="C19" s="154">
        <v>2247.694</v>
      </c>
      <c r="D19" s="154">
        <v>1381.453</v>
      </c>
      <c r="E19" s="154">
        <v>1457.7909999999999</v>
      </c>
      <c r="F19" s="170">
        <v>5086.9380000000001</v>
      </c>
      <c r="H19" s="149" t="s">
        <v>7</v>
      </c>
      <c r="I19" s="142">
        <v>155.74610000000001</v>
      </c>
      <c r="J19" s="142">
        <v>304.83920000000001</v>
      </c>
      <c r="K19" s="142">
        <v>1527.7239999999999</v>
      </c>
      <c r="L19" s="142">
        <v>171.94470000000001</v>
      </c>
      <c r="M19" s="142">
        <v>87.440830000000005</v>
      </c>
      <c r="N19" s="170">
        <v>2247.694</v>
      </c>
    </row>
    <row r="20" spans="2:14" s="195" customFormat="1" x14ac:dyDescent="0.25">
      <c r="B20" s="149" t="s">
        <v>173</v>
      </c>
      <c r="C20" s="154">
        <v>52.966670000000001</v>
      </c>
      <c r="D20" s="154">
        <v>426.36669999999998</v>
      </c>
      <c r="E20" s="154">
        <v>47.833329999999997</v>
      </c>
      <c r="F20" s="170">
        <v>527.16669999999999</v>
      </c>
      <c r="H20" s="149" t="s">
        <v>173</v>
      </c>
      <c r="I20" s="142">
        <v>32.966670000000001</v>
      </c>
      <c r="J20" s="142">
        <v>6</v>
      </c>
      <c r="K20" s="142">
        <v>14</v>
      </c>
      <c r="L20" s="142">
        <v>0</v>
      </c>
      <c r="M20" s="142">
        <v>0</v>
      </c>
      <c r="N20" s="170">
        <v>52.966670000000001</v>
      </c>
    </row>
    <row r="21" spans="2:14" s="195" customFormat="1" x14ac:dyDescent="0.25">
      <c r="B21" s="151" t="s">
        <v>8</v>
      </c>
      <c r="C21" s="156">
        <v>7585.24</v>
      </c>
      <c r="D21" s="156">
        <v>5570.5959999999995</v>
      </c>
      <c r="E21" s="156">
        <v>2730.6709999999998</v>
      </c>
      <c r="F21" s="156">
        <v>15886.51</v>
      </c>
      <c r="H21" s="151" t="s">
        <v>8</v>
      </c>
      <c r="I21" s="156">
        <v>2980.049</v>
      </c>
      <c r="J21" s="156">
        <v>1113.1849999999999</v>
      </c>
      <c r="K21" s="156">
        <v>2953.77</v>
      </c>
      <c r="L21" s="156">
        <v>399.9588</v>
      </c>
      <c r="M21" s="156">
        <v>138.2783</v>
      </c>
      <c r="N21" s="156">
        <v>7585.24</v>
      </c>
    </row>
    <row r="22" spans="2:14" x14ac:dyDescent="0.25">
      <c r="B22" s="164">
        <v>2013</v>
      </c>
      <c r="C22" s="150"/>
      <c r="D22" s="150"/>
      <c r="E22" s="150"/>
      <c r="F22" s="166"/>
      <c r="H22" s="164">
        <v>2013</v>
      </c>
      <c r="I22" s="159"/>
      <c r="J22" s="159"/>
      <c r="K22" s="159"/>
      <c r="L22" s="159"/>
      <c r="M22" s="159"/>
      <c r="N22" s="159"/>
    </row>
    <row r="23" spans="2:14" x14ac:dyDescent="0.25">
      <c r="B23" s="10" t="s">
        <v>5</v>
      </c>
      <c r="C23" s="154">
        <v>710.25580000000002</v>
      </c>
      <c r="D23" s="154">
        <v>302.81</v>
      </c>
      <c r="E23" s="154">
        <v>369.35</v>
      </c>
      <c r="F23" s="170">
        <v>1382.4159999999999</v>
      </c>
      <c r="H23" s="10" t="s">
        <v>5</v>
      </c>
      <c r="I23" s="142">
        <v>147</v>
      </c>
      <c r="J23" s="142">
        <v>225.97669999999999</v>
      </c>
      <c r="K23" s="142">
        <v>327.69330000000002</v>
      </c>
      <c r="L23" s="142">
        <v>4.608333</v>
      </c>
      <c r="M23" s="142">
        <v>5</v>
      </c>
      <c r="N23" s="170">
        <v>710.25580000000002</v>
      </c>
    </row>
    <row r="24" spans="2:14" x14ac:dyDescent="0.25">
      <c r="B24" s="10" t="s">
        <v>172</v>
      </c>
      <c r="C24" s="154">
        <v>3259.3919999999998</v>
      </c>
      <c r="D24" s="154">
        <v>2447.6610000000001</v>
      </c>
      <c r="E24" s="154">
        <v>964.49749999999995</v>
      </c>
      <c r="F24" s="170">
        <v>6671.55</v>
      </c>
      <c r="H24" s="10" t="s">
        <v>172</v>
      </c>
      <c r="I24" s="142">
        <v>2156.953</v>
      </c>
      <c r="J24" s="142">
        <v>533.38009999999997</v>
      </c>
      <c r="K24" s="142">
        <v>539.34379999999999</v>
      </c>
      <c r="L24" s="142">
        <v>11.1</v>
      </c>
      <c r="M24" s="142">
        <v>18.89667</v>
      </c>
      <c r="N24" s="170">
        <v>3259.3919999999998</v>
      </c>
    </row>
    <row r="25" spans="2:14" x14ac:dyDescent="0.25">
      <c r="B25" s="10" t="s">
        <v>6</v>
      </c>
      <c r="C25" s="154">
        <v>441.09789999999998</v>
      </c>
      <c r="D25" s="154">
        <v>264.1583</v>
      </c>
      <c r="E25" s="154">
        <v>87.979579999999999</v>
      </c>
      <c r="F25" s="170">
        <v>793.23580000000004</v>
      </c>
      <c r="H25" s="10" t="s">
        <v>6</v>
      </c>
      <c r="I25" s="142">
        <v>167.75710000000001</v>
      </c>
      <c r="J25" s="142">
        <v>68.363330000000005</v>
      </c>
      <c r="K25" s="142">
        <v>199.9967</v>
      </c>
      <c r="L25" s="142">
        <v>4.8958329999999997</v>
      </c>
      <c r="M25" s="142">
        <v>0.1</v>
      </c>
      <c r="N25" s="170">
        <v>441.09789999999998</v>
      </c>
    </row>
    <row r="26" spans="2:14" x14ac:dyDescent="0.25">
      <c r="B26" s="10" t="s">
        <v>7</v>
      </c>
      <c r="C26" s="154">
        <v>1430.4870000000001</v>
      </c>
      <c r="D26" s="154">
        <v>1385.06</v>
      </c>
      <c r="E26" s="154">
        <v>1089.75</v>
      </c>
      <c r="F26" s="170">
        <v>3905.297</v>
      </c>
      <c r="G26" s="115"/>
      <c r="H26" s="10" t="s">
        <v>7</v>
      </c>
      <c r="I26" s="142">
        <v>155.94999999999999</v>
      </c>
      <c r="J26" s="142">
        <v>242.72329999999999</v>
      </c>
      <c r="K26" s="142">
        <v>981.40899999999999</v>
      </c>
      <c r="L26" s="142">
        <v>44.186669999999999</v>
      </c>
      <c r="M26" s="142">
        <v>6.26</v>
      </c>
      <c r="N26" s="170">
        <v>1430.4870000000001</v>
      </c>
    </row>
    <row r="27" spans="2:14" x14ac:dyDescent="0.25">
      <c r="B27" s="10" t="s">
        <v>173</v>
      </c>
      <c r="C27" s="154">
        <v>51.666670000000003</v>
      </c>
      <c r="D27" s="154">
        <v>388.33330000000001</v>
      </c>
      <c r="E27" s="154">
        <v>35.833329999999997</v>
      </c>
      <c r="F27" s="170">
        <v>475.83330000000001</v>
      </c>
      <c r="H27" s="10" t="s">
        <v>173</v>
      </c>
      <c r="I27" s="142">
        <v>38.666670000000003</v>
      </c>
      <c r="J27" s="142">
        <v>5</v>
      </c>
      <c r="K27" s="142">
        <v>8</v>
      </c>
      <c r="L27" s="142">
        <v>0</v>
      </c>
      <c r="M27" s="142">
        <v>0</v>
      </c>
      <c r="N27" s="170">
        <v>51.666670000000003</v>
      </c>
    </row>
    <row r="28" spans="2:14" x14ac:dyDescent="0.25">
      <c r="B28" s="10" t="s">
        <v>8</v>
      </c>
      <c r="C28" s="170">
        <v>5892.8990000000003</v>
      </c>
      <c r="D28" s="170">
        <v>4788.0219999999999</v>
      </c>
      <c r="E28" s="170">
        <v>2547.41</v>
      </c>
      <c r="F28" s="170">
        <v>13228.33</v>
      </c>
      <c r="H28" s="10" t="s">
        <v>8</v>
      </c>
      <c r="I28" s="156">
        <v>2666.326</v>
      </c>
      <c r="J28" s="156">
        <v>1075.443</v>
      </c>
      <c r="K28" s="156">
        <v>2056.4430000000002</v>
      </c>
      <c r="L28" s="156">
        <v>64.79083</v>
      </c>
      <c r="M28" s="156">
        <v>30.25667</v>
      </c>
      <c r="N28" s="156">
        <v>5892.8990000000003</v>
      </c>
    </row>
    <row r="29" spans="2:14" x14ac:dyDescent="0.25">
      <c r="B29" s="28">
        <v>2012</v>
      </c>
      <c r="C29" s="169"/>
      <c r="D29" s="169"/>
      <c r="E29" s="169"/>
      <c r="F29" s="173"/>
      <c r="H29" s="126">
        <v>2012</v>
      </c>
      <c r="I29" s="142"/>
      <c r="J29" s="142"/>
      <c r="K29" s="142"/>
      <c r="L29" s="142"/>
      <c r="M29" s="142"/>
      <c r="N29" s="142"/>
    </row>
    <row r="30" spans="2:14" x14ac:dyDescent="0.25">
      <c r="B30" s="10" t="s">
        <v>5</v>
      </c>
      <c r="C30" s="154">
        <v>404.21</v>
      </c>
      <c r="D30" s="154">
        <v>120.71</v>
      </c>
      <c r="E30" s="154">
        <v>81.61</v>
      </c>
      <c r="F30" s="170">
        <v>606.53</v>
      </c>
      <c r="H30" s="10" t="s">
        <v>5</v>
      </c>
      <c r="I30" s="142">
        <v>69.84</v>
      </c>
      <c r="J30" s="142">
        <v>119.84</v>
      </c>
      <c r="K30" s="142">
        <v>214.1</v>
      </c>
      <c r="L30" s="142">
        <v>0.05</v>
      </c>
      <c r="M30" s="142">
        <v>0.38</v>
      </c>
      <c r="N30" s="170">
        <v>404.21</v>
      </c>
    </row>
    <row r="31" spans="2:14" x14ac:dyDescent="0.25">
      <c r="B31" s="10" t="s">
        <v>172</v>
      </c>
      <c r="C31" s="154">
        <v>3561.34</v>
      </c>
      <c r="D31" s="154">
        <v>2439.9</v>
      </c>
      <c r="E31" s="154">
        <v>817.86</v>
      </c>
      <c r="F31" s="170">
        <v>6819.1</v>
      </c>
      <c r="H31" s="10" t="s">
        <v>172</v>
      </c>
      <c r="I31" s="142">
        <v>2189.8000000000002</v>
      </c>
      <c r="J31" s="142">
        <v>609.24</v>
      </c>
      <c r="K31" s="142">
        <v>742.74</v>
      </c>
      <c r="L31" s="142">
        <v>12.46</v>
      </c>
      <c r="M31" s="142">
        <v>7.1</v>
      </c>
      <c r="N31" s="170">
        <v>3561.34</v>
      </c>
    </row>
    <row r="32" spans="2:14" x14ac:dyDescent="0.25">
      <c r="B32" s="10" t="s">
        <v>6</v>
      </c>
      <c r="C32" s="154">
        <v>738.13</v>
      </c>
      <c r="D32" s="154">
        <v>846.28</v>
      </c>
      <c r="E32" s="154">
        <v>399.61</v>
      </c>
      <c r="F32" s="170">
        <v>1984.02</v>
      </c>
      <c r="H32" s="10" t="s">
        <v>6</v>
      </c>
      <c r="I32" s="142">
        <v>278.19</v>
      </c>
      <c r="J32" s="142">
        <v>172.8</v>
      </c>
      <c r="K32" s="142">
        <v>263.72000000000003</v>
      </c>
      <c r="L32" s="142">
        <v>14.86</v>
      </c>
      <c r="M32" s="142">
        <v>8.56</v>
      </c>
      <c r="N32" s="170">
        <v>738.13</v>
      </c>
    </row>
    <row r="33" spans="2:18" x14ac:dyDescent="0.25">
      <c r="B33" s="10" t="s">
        <v>7</v>
      </c>
      <c r="C33" s="154">
        <v>2027.33</v>
      </c>
      <c r="D33" s="154">
        <v>1678.68</v>
      </c>
      <c r="E33" s="154">
        <v>1030.6400000000001</v>
      </c>
      <c r="F33" s="170">
        <v>4736.6499999999996</v>
      </c>
      <c r="H33" s="10" t="s">
        <v>7</v>
      </c>
      <c r="I33" s="142">
        <v>183.67</v>
      </c>
      <c r="J33" s="142">
        <v>247.2</v>
      </c>
      <c r="K33" s="142">
        <v>1448.85</v>
      </c>
      <c r="L33" s="142">
        <v>124.56</v>
      </c>
      <c r="M33" s="142">
        <v>23.05</v>
      </c>
      <c r="N33" s="170">
        <v>2027.33</v>
      </c>
      <c r="P33" s="131"/>
      <c r="Q33" s="131"/>
      <c r="R33" s="131"/>
    </row>
    <row r="34" spans="2:18" x14ac:dyDescent="0.25">
      <c r="B34" s="10" t="s">
        <v>173</v>
      </c>
      <c r="C34" s="154">
        <v>67</v>
      </c>
      <c r="D34" s="154">
        <v>279</v>
      </c>
      <c r="E34" s="154">
        <v>139</v>
      </c>
      <c r="F34" s="170">
        <v>485</v>
      </c>
      <c r="H34" s="10" t="s">
        <v>173</v>
      </c>
      <c r="I34" s="142">
        <v>43</v>
      </c>
      <c r="J34" s="142">
        <v>6</v>
      </c>
      <c r="K34" s="142">
        <v>18</v>
      </c>
      <c r="L34" s="142">
        <v>0</v>
      </c>
      <c r="M34" s="142">
        <v>0</v>
      </c>
      <c r="N34" s="170">
        <v>67</v>
      </c>
      <c r="P34" s="131"/>
      <c r="Q34" s="131"/>
      <c r="R34" s="131"/>
    </row>
    <row r="35" spans="2:18" x14ac:dyDescent="0.25">
      <c r="B35" s="11" t="s">
        <v>8</v>
      </c>
      <c r="C35" s="156">
        <v>6798.01</v>
      </c>
      <c r="D35" s="156">
        <v>5364.57</v>
      </c>
      <c r="E35" s="156">
        <v>2468.7199999999998</v>
      </c>
      <c r="F35" s="156">
        <v>14631.3</v>
      </c>
      <c r="H35" s="11" t="s">
        <v>8</v>
      </c>
      <c r="I35" s="156">
        <v>2764.5</v>
      </c>
      <c r="J35" s="156">
        <v>1155.08</v>
      </c>
      <c r="K35" s="156">
        <v>2687.41</v>
      </c>
      <c r="L35" s="156">
        <v>151.93</v>
      </c>
      <c r="M35" s="156">
        <v>39.090000000000003</v>
      </c>
      <c r="N35" s="156">
        <v>6798.01</v>
      </c>
      <c r="P35" s="131"/>
      <c r="Q35" s="131"/>
      <c r="R35" s="131"/>
    </row>
    <row r="36" spans="2:18" x14ac:dyDescent="0.25">
      <c r="B36" s="32">
        <v>2011</v>
      </c>
      <c r="C36" s="154"/>
      <c r="D36" s="154"/>
      <c r="E36" s="154"/>
      <c r="F36" s="170"/>
      <c r="H36" s="125">
        <v>2011</v>
      </c>
      <c r="I36" s="142"/>
      <c r="J36" s="142"/>
      <c r="K36" s="142"/>
      <c r="L36" s="142"/>
      <c r="M36" s="142"/>
      <c r="N36" s="142"/>
      <c r="P36" s="131"/>
      <c r="Q36" s="131"/>
      <c r="R36" s="131"/>
    </row>
    <row r="37" spans="2:18" x14ac:dyDescent="0.25">
      <c r="B37" s="10" t="s">
        <v>5</v>
      </c>
      <c r="C37" s="154">
        <v>336.61</v>
      </c>
      <c r="D37" s="154">
        <v>92.13</v>
      </c>
      <c r="E37" s="154">
        <v>75.22</v>
      </c>
      <c r="F37" s="170">
        <v>503.96</v>
      </c>
      <c r="H37" s="10" t="s">
        <v>5</v>
      </c>
      <c r="I37" s="142">
        <v>56.28</v>
      </c>
      <c r="J37" s="142">
        <v>103.74</v>
      </c>
      <c r="K37" s="142">
        <v>176.16</v>
      </c>
      <c r="L37" s="142">
        <v>0.05</v>
      </c>
      <c r="M37" s="142">
        <v>0.38</v>
      </c>
      <c r="N37" s="170">
        <v>336.61</v>
      </c>
      <c r="P37" s="131"/>
      <c r="Q37" s="131"/>
      <c r="R37" s="131"/>
    </row>
    <row r="38" spans="2:18" x14ac:dyDescent="0.25">
      <c r="B38" s="10" t="s">
        <v>172</v>
      </c>
      <c r="C38" s="154">
        <v>3294.5</v>
      </c>
      <c r="D38" s="154">
        <v>2149.96</v>
      </c>
      <c r="E38" s="154">
        <v>778.31</v>
      </c>
      <c r="F38" s="170">
        <v>6222.77</v>
      </c>
      <c r="H38" s="10" t="s">
        <v>172</v>
      </c>
      <c r="I38" s="142">
        <v>2023.13</v>
      </c>
      <c r="J38" s="142">
        <v>561.41</v>
      </c>
      <c r="K38" s="142">
        <v>689.3</v>
      </c>
      <c r="L38" s="142">
        <v>12.16</v>
      </c>
      <c r="M38" s="142">
        <v>8.5</v>
      </c>
      <c r="N38" s="170">
        <v>3294.5</v>
      </c>
      <c r="P38" s="131"/>
      <c r="Q38" s="131"/>
      <c r="R38" s="131"/>
    </row>
    <row r="39" spans="2:18" x14ac:dyDescent="0.25">
      <c r="B39" s="10" t="s">
        <v>6</v>
      </c>
      <c r="C39" s="154">
        <v>630.83000000000004</v>
      </c>
      <c r="D39" s="154">
        <v>696.58</v>
      </c>
      <c r="E39" s="154">
        <v>387.35</v>
      </c>
      <c r="F39" s="170">
        <v>1714.76</v>
      </c>
      <c r="H39" s="10" t="s">
        <v>6</v>
      </c>
      <c r="I39" s="142">
        <v>269.74</v>
      </c>
      <c r="J39" s="142">
        <v>117.47</v>
      </c>
      <c r="K39" s="142">
        <v>239.81</v>
      </c>
      <c r="L39" s="142">
        <v>3.3</v>
      </c>
      <c r="M39" s="142">
        <v>0.51</v>
      </c>
      <c r="N39" s="170">
        <v>630.83000000000004</v>
      </c>
      <c r="P39" s="131"/>
      <c r="Q39" s="131"/>
      <c r="R39" s="131"/>
    </row>
    <row r="40" spans="2:18" x14ac:dyDescent="0.25">
      <c r="B40" s="10" t="s">
        <v>7</v>
      </c>
      <c r="C40" s="154">
        <v>1752.46</v>
      </c>
      <c r="D40" s="154">
        <v>1421.15</v>
      </c>
      <c r="E40" s="154">
        <v>966.94600000000003</v>
      </c>
      <c r="F40" s="170">
        <v>4140.5559999999996</v>
      </c>
      <c r="H40" s="10" t="s">
        <v>7</v>
      </c>
      <c r="I40" s="142">
        <v>151.34</v>
      </c>
      <c r="J40" s="142">
        <v>198.53</v>
      </c>
      <c r="K40" s="142">
        <v>1271.8800000000001</v>
      </c>
      <c r="L40" s="142">
        <v>108.29</v>
      </c>
      <c r="M40" s="142">
        <v>22.42</v>
      </c>
      <c r="N40" s="170">
        <v>1752.46</v>
      </c>
      <c r="P40" s="131"/>
      <c r="Q40" s="131"/>
      <c r="R40" s="131"/>
    </row>
    <row r="41" spans="2:18" x14ac:dyDescent="0.25">
      <c r="B41" s="10" t="s">
        <v>173</v>
      </c>
      <c r="C41" s="154">
        <v>64</v>
      </c>
      <c r="D41" s="154">
        <v>270</v>
      </c>
      <c r="E41" s="154">
        <v>136</v>
      </c>
      <c r="F41" s="170">
        <v>470</v>
      </c>
      <c r="H41" s="10" t="s">
        <v>173</v>
      </c>
      <c r="I41" s="142">
        <v>41</v>
      </c>
      <c r="J41" s="142">
        <v>5</v>
      </c>
      <c r="K41" s="142">
        <v>18</v>
      </c>
      <c r="L41" s="142">
        <v>0</v>
      </c>
      <c r="M41" s="142">
        <v>0</v>
      </c>
      <c r="N41" s="170">
        <v>64</v>
      </c>
      <c r="P41" s="131"/>
      <c r="Q41" s="131"/>
      <c r="R41" s="131"/>
    </row>
    <row r="42" spans="2:18" x14ac:dyDescent="0.25">
      <c r="B42" s="11" t="s">
        <v>8</v>
      </c>
      <c r="C42" s="156">
        <v>6078.4</v>
      </c>
      <c r="D42" s="156">
        <v>4629.82</v>
      </c>
      <c r="E42" s="156">
        <v>2343.826</v>
      </c>
      <c r="F42" s="156">
        <v>13052.05</v>
      </c>
      <c r="H42" s="11" t="s">
        <v>8</v>
      </c>
      <c r="I42" s="156">
        <v>2541.4899999999998</v>
      </c>
      <c r="J42" s="156">
        <v>986.15</v>
      </c>
      <c r="K42" s="156">
        <v>2395.15</v>
      </c>
      <c r="L42" s="156">
        <v>123.8</v>
      </c>
      <c r="M42" s="156">
        <v>31.81</v>
      </c>
      <c r="N42" s="156">
        <v>6078.4</v>
      </c>
      <c r="P42" s="131"/>
      <c r="Q42" s="131"/>
      <c r="R42" s="131"/>
    </row>
    <row r="43" spans="2:18" x14ac:dyDescent="0.25">
      <c r="B43" s="32">
        <v>2010</v>
      </c>
      <c r="C43" s="154"/>
      <c r="D43" s="154"/>
      <c r="E43" s="154"/>
      <c r="F43" s="170"/>
      <c r="H43" s="125">
        <v>2010</v>
      </c>
      <c r="I43" s="142"/>
      <c r="J43" s="142"/>
      <c r="K43" s="142"/>
      <c r="L43" s="142"/>
      <c r="M43" s="142"/>
      <c r="N43" s="142"/>
      <c r="P43" s="131"/>
      <c r="Q43" s="131"/>
      <c r="R43" s="131"/>
    </row>
    <row r="44" spans="2:18" x14ac:dyDescent="0.25">
      <c r="B44" s="10" t="s">
        <v>5</v>
      </c>
      <c r="C44" s="154">
        <v>291.88</v>
      </c>
      <c r="D44" s="154">
        <v>81.099999999999994</v>
      </c>
      <c r="E44" s="154">
        <v>30.74</v>
      </c>
      <c r="F44" s="170">
        <v>403.72</v>
      </c>
      <c r="H44" s="10" t="s">
        <v>5</v>
      </c>
      <c r="I44" s="142">
        <v>46.4</v>
      </c>
      <c r="J44" s="142">
        <v>59.58</v>
      </c>
      <c r="K44" s="142">
        <v>179.9</v>
      </c>
      <c r="L44" s="142">
        <v>2</v>
      </c>
      <c r="M44" s="142">
        <v>4</v>
      </c>
      <c r="N44" s="170">
        <v>291.88</v>
      </c>
      <c r="P44" s="131"/>
      <c r="Q44" s="131"/>
      <c r="R44" s="131"/>
    </row>
    <row r="45" spans="2:18" x14ac:dyDescent="0.25">
      <c r="B45" s="10" t="s">
        <v>172</v>
      </c>
      <c r="C45" s="154">
        <v>3273.9</v>
      </c>
      <c r="D45" s="154">
        <v>2134.9899999999998</v>
      </c>
      <c r="E45" s="154">
        <v>724.4</v>
      </c>
      <c r="F45" s="170">
        <v>6133.29</v>
      </c>
      <c r="H45" s="10" t="s">
        <v>172</v>
      </c>
      <c r="I45" s="142">
        <v>1910.12</v>
      </c>
      <c r="J45" s="142">
        <v>648.92999999999995</v>
      </c>
      <c r="K45" s="142">
        <v>688.65</v>
      </c>
      <c r="L45" s="142">
        <v>2.7</v>
      </c>
      <c r="M45" s="142">
        <v>23.5</v>
      </c>
      <c r="N45" s="170">
        <v>3273.9</v>
      </c>
    </row>
    <row r="46" spans="2:18" x14ac:dyDescent="0.25">
      <c r="B46" s="10" t="s">
        <v>6</v>
      </c>
      <c r="C46" s="154">
        <v>576.29</v>
      </c>
      <c r="D46" s="154">
        <v>521.54999999999995</v>
      </c>
      <c r="E46" s="154">
        <v>391.09</v>
      </c>
      <c r="F46" s="170">
        <v>1488.93</v>
      </c>
      <c r="H46" s="10" t="s">
        <v>6</v>
      </c>
      <c r="I46" s="142">
        <v>266.87</v>
      </c>
      <c r="J46" s="142">
        <v>125.12</v>
      </c>
      <c r="K46" s="142">
        <v>184.3</v>
      </c>
      <c r="L46" s="142">
        <v>0</v>
      </c>
      <c r="M46" s="142">
        <v>0</v>
      </c>
      <c r="N46" s="170">
        <v>576.29</v>
      </c>
    </row>
    <row r="47" spans="2:18" x14ac:dyDescent="0.25">
      <c r="B47" s="10" t="s">
        <v>7</v>
      </c>
      <c r="C47" s="154">
        <v>1297.5899999999999</v>
      </c>
      <c r="D47" s="154">
        <v>1171.6400000000001</v>
      </c>
      <c r="E47" s="154">
        <v>995.87</v>
      </c>
      <c r="F47" s="170">
        <v>3465.1</v>
      </c>
      <c r="H47" s="10" t="s">
        <v>7</v>
      </c>
      <c r="I47" s="142">
        <v>118.21</v>
      </c>
      <c r="J47" s="142">
        <v>140.25</v>
      </c>
      <c r="K47" s="142">
        <v>921.76</v>
      </c>
      <c r="L47" s="142">
        <v>25.37</v>
      </c>
      <c r="M47" s="142">
        <v>92</v>
      </c>
      <c r="N47" s="170">
        <v>1297.5899999999999</v>
      </c>
    </row>
    <row r="48" spans="2:18" x14ac:dyDescent="0.25">
      <c r="B48" s="10" t="s">
        <v>173</v>
      </c>
      <c r="C48" s="154">
        <v>112.3</v>
      </c>
      <c r="D48" s="154">
        <v>388.4</v>
      </c>
      <c r="E48" s="154">
        <v>118.5</v>
      </c>
      <c r="F48" s="170">
        <v>490.2</v>
      </c>
      <c r="H48" s="10" t="s">
        <v>173</v>
      </c>
      <c r="I48" s="142">
        <v>92</v>
      </c>
      <c r="J48" s="142">
        <v>5.2</v>
      </c>
      <c r="K48" s="142">
        <v>15.1</v>
      </c>
      <c r="L48" s="142">
        <v>0</v>
      </c>
      <c r="M48" s="142">
        <v>0</v>
      </c>
      <c r="N48" s="170">
        <v>112.3</v>
      </c>
    </row>
    <row r="49" spans="2:14" x14ac:dyDescent="0.25">
      <c r="B49" s="11" t="s">
        <v>8</v>
      </c>
      <c r="C49" s="156">
        <v>5551.96</v>
      </c>
      <c r="D49" s="156">
        <v>4297.68</v>
      </c>
      <c r="E49" s="156">
        <v>2260.6</v>
      </c>
      <c r="F49" s="156">
        <v>11981.24</v>
      </c>
      <c r="H49" s="11" t="s">
        <v>8</v>
      </c>
      <c r="I49" s="156">
        <v>2433.6</v>
      </c>
      <c r="J49" s="156">
        <v>979.08</v>
      </c>
      <c r="K49" s="156">
        <v>1989.71</v>
      </c>
      <c r="L49" s="156">
        <v>30.07</v>
      </c>
      <c r="M49" s="156">
        <v>119.5</v>
      </c>
      <c r="N49" s="156">
        <v>5551.96</v>
      </c>
    </row>
    <row r="50" spans="2:14" x14ac:dyDescent="0.25">
      <c r="B50" s="32">
        <v>2009</v>
      </c>
      <c r="C50" s="154"/>
      <c r="D50" s="154"/>
      <c r="E50" s="154"/>
      <c r="F50" s="170"/>
      <c r="H50" s="125">
        <v>2009</v>
      </c>
      <c r="I50" s="142"/>
      <c r="J50" s="142"/>
      <c r="K50" s="142"/>
      <c r="L50" s="142"/>
      <c r="M50" s="142"/>
      <c r="N50" s="142"/>
    </row>
    <row r="51" spans="2:14" x14ac:dyDescent="0.25">
      <c r="B51" s="10" t="s">
        <v>5</v>
      </c>
      <c r="C51" s="154">
        <v>268.67</v>
      </c>
      <c r="D51" s="154">
        <v>79.31</v>
      </c>
      <c r="E51" s="154">
        <v>27.36</v>
      </c>
      <c r="F51" s="170">
        <v>375.34</v>
      </c>
      <c r="H51" s="10" t="s">
        <v>5</v>
      </c>
      <c r="I51" s="142">
        <v>42.12</v>
      </c>
      <c r="J51" s="142">
        <v>56.13</v>
      </c>
      <c r="K51" s="142">
        <v>164.42</v>
      </c>
      <c r="L51" s="142">
        <v>2</v>
      </c>
      <c r="M51" s="142">
        <v>4</v>
      </c>
      <c r="N51" s="170">
        <v>268.67</v>
      </c>
    </row>
    <row r="52" spans="2:14" x14ac:dyDescent="0.25">
      <c r="B52" s="10" t="s">
        <v>172</v>
      </c>
      <c r="C52" s="154">
        <v>3007.2</v>
      </c>
      <c r="D52" s="154">
        <v>1972.18</v>
      </c>
      <c r="E52" s="154">
        <v>658.28</v>
      </c>
      <c r="F52" s="170">
        <v>5637.66</v>
      </c>
      <c r="H52" s="10" t="s">
        <v>172</v>
      </c>
      <c r="I52" s="142">
        <v>1744.57</v>
      </c>
      <c r="J52" s="142">
        <v>591.05999999999995</v>
      </c>
      <c r="K52" s="142">
        <v>643.57000000000005</v>
      </c>
      <c r="L52" s="142">
        <v>1</v>
      </c>
      <c r="M52" s="142">
        <v>27</v>
      </c>
      <c r="N52" s="170">
        <v>3007.2</v>
      </c>
    </row>
    <row r="53" spans="2:14" x14ac:dyDescent="0.25">
      <c r="B53" s="10" t="s">
        <v>6</v>
      </c>
      <c r="C53" s="154">
        <v>569.57000000000005</v>
      </c>
      <c r="D53" s="154">
        <v>478.54</v>
      </c>
      <c r="E53" s="154">
        <v>423.94</v>
      </c>
      <c r="F53" s="170">
        <v>1472.05</v>
      </c>
      <c r="H53" s="10" t="s">
        <v>6</v>
      </c>
      <c r="I53" s="142">
        <v>255.79</v>
      </c>
      <c r="J53" s="142">
        <v>125.52</v>
      </c>
      <c r="K53" s="142">
        <v>188.26</v>
      </c>
      <c r="L53" s="142">
        <v>0</v>
      </c>
      <c r="M53" s="142">
        <v>0</v>
      </c>
      <c r="N53" s="170">
        <v>569.57000000000005</v>
      </c>
    </row>
    <row r="54" spans="2:14" x14ac:dyDescent="0.25">
      <c r="B54" s="10" t="s">
        <v>7</v>
      </c>
      <c r="C54" s="154">
        <v>1013.3</v>
      </c>
      <c r="D54" s="154">
        <v>1077.8</v>
      </c>
      <c r="E54" s="154">
        <v>853.75</v>
      </c>
      <c r="F54" s="170">
        <v>2944.85</v>
      </c>
      <c r="H54" s="10" t="s">
        <v>7</v>
      </c>
      <c r="I54" s="142">
        <v>115.58</v>
      </c>
      <c r="J54" s="142">
        <v>143.05000000000001</v>
      </c>
      <c r="K54" s="142">
        <v>672.35</v>
      </c>
      <c r="L54" s="142">
        <v>21.32</v>
      </c>
      <c r="M54" s="142">
        <v>61</v>
      </c>
      <c r="N54" s="170">
        <v>1013.3</v>
      </c>
    </row>
    <row r="55" spans="2:14" x14ac:dyDescent="0.25">
      <c r="B55" s="10" t="s">
        <v>173</v>
      </c>
      <c r="C55" s="154">
        <v>115</v>
      </c>
      <c r="D55" s="154">
        <v>351.3</v>
      </c>
      <c r="E55" s="154">
        <v>113.4</v>
      </c>
      <c r="F55" s="170">
        <v>479.7</v>
      </c>
      <c r="H55" s="10" t="s">
        <v>173</v>
      </c>
      <c r="I55" s="142">
        <v>92</v>
      </c>
      <c r="J55" s="142">
        <v>6</v>
      </c>
      <c r="K55" s="142">
        <v>17</v>
      </c>
      <c r="L55" s="142">
        <v>0</v>
      </c>
      <c r="M55" s="142">
        <v>0</v>
      </c>
      <c r="N55" s="170">
        <v>115</v>
      </c>
    </row>
    <row r="56" spans="2:14" x14ac:dyDescent="0.25">
      <c r="B56" s="11" t="s">
        <v>8</v>
      </c>
      <c r="C56" s="156">
        <v>4973.74</v>
      </c>
      <c r="D56" s="156">
        <v>3959.13</v>
      </c>
      <c r="E56" s="156">
        <v>2076.73</v>
      </c>
      <c r="F56" s="156">
        <v>10909.6</v>
      </c>
      <c r="H56" s="11" t="s">
        <v>8</v>
      </c>
      <c r="I56" s="156">
        <v>2250.06</v>
      </c>
      <c r="J56" s="156">
        <v>921.76</v>
      </c>
      <c r="K56" s="156">
        <v>1685.6</v>
      </c>
      <c r="L56" s="156">
        <v>24.32</v>
      </c>
      <c r="M56" s="156">
        <v>92</v>
      </c>
      <c r="N56" s="156">
        <v>4973.74</v>
      </c>
    </row>
    <row r="58" spans="2:14" s="195" customFormat="1" x14ac:dyDescent="0.25">
      <c r="B58" s="193"/>
    </row>
    <row r="60" spans="2:14" x14ac:dyDescent="0.25">
      <c r="E60" s="652" t="s">
        <v>462</v>
      </c>
      <c r="F60" s="652"/>
      <c r="G60" s="652"/>
      <c r="H60" s="652"/>
      <c r="I60" s="652"/>
      <c r="K60" s="115"/>
      <c r="L60" s="115"/>
    </row>
    <row r="61" spans="2:14" ht="15.75" thickBot="1" x14ac:dyDescent="0.3">
      <c r="E61" s="7"/>
      <c r="F61" s="49" t="s">
        <v>118</v>
      </c>
      <c r="G61" s="49" t="s">
        <v>176</v>
      </c>
      <c r="H61" s="49" t="s">
        <v>120</v>
      </c>
      <c r="I61" s="49" t="s">
        <v>8</v>
      </c>
      <c r="K61" s="115"/>
      <c r="L61" s="115"/>
    </row>
    <row r="62" spans="2:14" ht="15.75" thickTop="1" x14ac:dyDescent="0.25">
      <c r="E62" s="95" t="s">
        <v>5</v>
      </c>
      <c r="F62" s="90">
        <v>768.89799100000005</v>
      </c>
      <c r="G62" s="90">
        <v>299.18584700000002</v>
      </c>
      <c r="H62" s="90">
        <v>303.87914699999999</v>
      </c>
      <c r="I62" s="284">
        <v>1371.9629850000001</v>
      </c>
      <c r="K62" s="115"/>
      <c r="L62" s="115"/>
    </row>
    <row r="63" spans="2:14" x14ac:dyDescent="0.25">
      <c r="E63" s="95" t="s">
        <v>46</v>
      </c>
      <c r="F63" s="90">
        <v>3600.402619</v>
      </c>
      <c r="G63" s="90">
        <v>2965.453008</v>
      </c>
      <c r="H63" s="90">
        <v>795.47839199999999</v>
      </c>
      <c r="I63" s="284">
        <v>7361.3340189999999</v>
      </c>
      <c r="K63" s="115"/>
      <c r="L63" s="115"/>
    </row>
    <row r="64" spans="2:14" x14ac:dyDescent="0.25">
      <c r="E64" s="95" t="s">
        <v>6</v>
      </c>
      <c r="F64" s="90">
        <v>915.27875800000004</v>
      </c>
      <c r="G64" s="90">
        <v>498.137472</v>
      </c>
      <c r="H64" s="90">
        <v>125.689145</v>
      </c>
      <c r="I64" s="284">
        <v>1539.1053750000001</v>
      </c>
      <c r="K64" s="115"/>
      <c r="L64" s="115"/>
    </row>
    <row r="65" spans="5:12" x14ac:dyDescent="0.25">
      <c r="E65" s="95" t="s">
        <v>7</v>
      </c>
      <c r="F65" s="90">
        <v>2264.5409800000002</v>
      </c>
      <c r="G65" s="90">
        <v>1385.45299</v>
      </c>
      <c r="H65" s="90">
        <v>1460.120674</v>
      </c>
      <c r="I65" s="284">
        <v>5110.1146440000002</v>
      </c>
      <c r="J65" s="115"/>
    </row>
    <row r="66" spans="5:12" x14ac:dyDescent="0.25">
      <c r="E66" s="234" t="s">
        <v>173</v>
      </c>
      <c r="F66" s="90">
        <v>52.966666666666697</v>
      </c>
      <c r="G66" s="90">
        <v>426.36666666666662</v>
      </c>
      <c r="H66" s="90">
        <v>47.833333333333336</v>
      </c>
      <c r="I66" s="91">
        <v>527.16666666666663</v>
      </c>
      <c r="J66" s="115"/>
    </row>
    <row r="67" spans="5:12" x14ac:dyDescent="0.25">
      <c r="E67" s="229" t="s">
        <v>8</v>
      </c>
      <c r="F67" s="231">
        <v>7602.0870146666675</v>
      </c>
      <c r="G67" s="231">
        <v>5574.5959836666671</v>
      </c>
      <c r="H67" s="231">
        <v>2733.0006913333336</v>
      </c>
      <c r="I67" s="231">
        <v>15909.683689666666</v>
      </c>
    </row>
    <row r="68" spans="5:12" x14ac:dyDescent="0.25">
      <c r="J68" s="115"/>
    </row>
    <row r="69" spans="5:12" x14ac:dyDescent="0.25">
      <c r="E69" s="652" t="s">
        <v>463</v>
      </c>
      <c r="F69" s="652"/>
      <c r="G69" s="652"/>
      <c r="H69" s="652"/>
      <c r="I69" s="652"/>
      <c r="J69" s="652"/>
      <c r="K69" s="652"/>
    </row>
    <row r="70" spans="5:12" ht="15.75" thickBot="1" x14ac:dyDescent="0.3">
      <c r="E70" s="7"/>
      <c r="F70" s="49" t="s">
        <v>62</v>
      </c>
      <c r="G70" s="49" t="s">
        <v>63</v>
      </c>
      <c r="H70" s="49" t="s">
        <v>64</v>
      </c>
      <c r="I70" s="49" t="s">
        <v>65</v>
      </c>
      <c r="J70" s="49" t="s">
        <v>66</v>
      </c>
      <c r="K70" s="49" t="s">
        <v>8</v>
      </c>
    </row>
    <row r="71" spans="5:12" ht="15.75" thickTop="1" x14ac:dyDescent="0.25">
      <c r="E71" s="95" t="s">
        <v>5</v>
      </c>
      <c r="F71" s="283">
        <v>157.403322</v>
      </c>
      <c r="G71" s="283">
        <v>194.21470099999999</v>
      </c>
      <c r="H71" s="283">
        <v>329.68830300000002</v>
      </c>
      <c r="I71" s="283">
        <v>66.133332999999993</v>
      </c>
      <c r="J71" s="283">
        <v>21.458331999999999</v>
      </c>
      <c r="K71" s="284">
        <v>768.89799100000005</v>
      </c>
    </row>
    <row r="72" spans="5:12" x14ac:dyDescent="0.25">
      <c r="E72" s="95" t="s">
        <v>46</v>
      </c>
      <c r="F72" s="283">
        <v>2419.1571549999999</v>
      </c>
      <c r="G72" s="283">
        <v>510.06429300000002</v>
      </c>
      <c r="H72" s="283">
        <v>639.51291300000003</v>
      </c>
      <c r="I72" s="283">
        <v>6.3516649999999997</v>
      </c>
      <c r="J72" s="283">
        <v>25.316593000000001</v>
      </c>
      <c r="K72" s="284">
        <v>3600.402619</v>
      </c>
    </row>
    <row r="73" spans="5:12" x14ac:dyDescent="0.25">
      <c r="E73" s="95" t="s">
        <v>6</v>
      </c>
      <c r="F73" s="283">
        <v>214.77540099999999</v>
      </c>
      <c r="G73" s="283">
        <v>98.066322999999997</v>
      </c>
      <c r="H73" s="283">
        <v>442.84537399999999</v>
      </c>
      <c r="I73" s="283">
        <v>155.52916500000001</v>
      </c>
      <c r="J73" s="283">
        <v>4.0624950000000002</v>
      </c>
      <c r="K73" s="284">
        <v>915.27875800000004</v>
      </c>
    </row>
    <row r="74" spans="5:12" x14ac:dyDescent="0.25">
      <c r="E74" s="95" t="s">
        <v>7</v>
      </c>
      <c r="F74" s="283">
        <v>155.746073</v>
      </c>
      <c r="G74" s="283">
        <v>306.89418899999998</v>
      </c>
      <c r="H74" s="283">
        <v>1542.515234</v>
      </c>
      <c r="I74" s="283">
        <v>171.94465199999999</v>
      </c>
      <c r="J74" s="283">
        <v>87.440832</v>
      </c>
      <c r="K74" s="284">
        <v>2264.5409799999998</v>
      </c>
    </row>
    <row r="75" spans="5:12" x14ac:dyDescent="0.25">
      <c r="E75" s="234" t="s">
        <v>173</v>
      </c>
      <c r="F75" s="283">
        <v>32.966666666666669</v>
      </c>
      <c r="G75" s="283">
        <v>6</v>
      </c>
      <c r="H75" s="283">
        <v>14</v>
      </c>
      <c r="I75" s="283">
        <v>0</v>
      </c>
      <c r="J75" s="283">
        <v>0</v>
      </c>
      <c r="K75" s="284">
        <v>52.966666666666669</v>
      </c>
    </row>
    <row r="76" spans="5:12" x14ac:dyDescent="0.25">
      <c r="E76" s="229" t="s">
        <v>8</v>
      </c>
      <c r="F76" s="231">
        <v>2980.0486176666664</v>
      </c>
      <c r="G76" s="231">
        <v>1115.2395059999999</v>
      </c>
      <c r="H76" s="231">
        <v>2968.5618239999999</v>
      </c>
      <c r="I76" s="231">
        <v>399.95881499999996</v>
      </c>
      <c r="J76" s="231">
        <v>138.27825200000001</v>
      </c>
      <c r="K76" s="231">
        <v>7602.0870146666666</v>
      </c>
    </row>
    <row r="77" spans="5:12" x14ac:dyDescent="0.25">
      <c r="F77" s="156"/>
      <c r="G77" s="156"/>
      <c r="H77" s="156"/>
    </row>
    <row r="78" spans="5:12" x14ac:dyDescent="0.25">
      <c r="E78" s="652" t="s">
        <v>124</v>
      </c>
      <c r="F78" s="652"/>
      <c r="G78" s="652"/>
      <c r="H78" s="652"/>
      <c r="I78" s="652"/>
    </row>
    <row r="79" spans="5:12" ht="15.75" thickBot="1" x14ac:dyDescent="0.3">
      <c r="E79" s="49" t="s">
        <v>118</v>
      </c>
      <c r="F79" s="49" t="s">
        <v>176</v>
      </c>
      <c r="G79" s="49" t="s">
        <v>120</v>
      </c>
      <c r="H79" s="49" t="s">
        <v>62</v>
      </c>
      <c r="I79" s="49" t="s">
        <v>63</v>
      </c>
      <c r="J79" s="49" t="s">
        <v>64</v>
      </c>
      <c r="K79" s="49" t="s">
        <v>65</v>
      </c>
      <c r="L79" s="49" t="s">
        <v>66</v>
      </c>
    </row>
    <row r="80" spans="5:12" ht="15.75" thickTop="1" x14ac:dyDescent="0.25">
      <c r="E80" s="231">
        <v>8175.3270000000002</v>
      </c>
      <c r="F80" s="231">
        <v>5116.6170000000002</v>
      </c>
      <c r="G80" s="231">
        <v>1969.5060000000001</v>
      </c>
      <c r="H80" s="231">
        <v>3218.98</v>
      </c>
      <c r="I80" s="231">
        <v>1348.165</v>
      </c>
      <c r="J80" s="231">
        <v>3034.145</v>
      </c>
      <c r="K80" s="231">
        <v>390.97399999999999</v>
      </c>
      <c r="L80" s="231">
        <v>183.06720000000001</v>
      </c>
    </row>
    <row r="81" spans="5:12" x14ac:dyDescent="0.25">
      <c r="E81" s="291">
        <f>+E80/$I$67</f>
        <v>0.51385855051976126</v>
      </c>
      <c r="F81" s="291">
        <f>+F80/$I$67</f>
        <v>0.32160394259272679</v>
      </c>
      <c r="G81" s="291">
        <f>+G80/$I$67</f>
        <v>0.12379290741519855</v>
      </c>
      <c r="H81" s="291">
        <f>+H80/$K$76</f>
        <v>0.42343372205417257</v>
      </c>
      <c r="I81" s="291">
        <f>+I80/$K$76</f>
        <v>0.17734143234601135</v>
      </c>
      <c r="J81" s="291">
        <f>+J80/$K$76</f>
        <v>0.39912000403918557</v>
      </c>
      <c r="K81" s="291">
        <f>+K80/$K$76</f>
        <v>5.1429824368715578E-2</v>
      </c>
      <c r="L81" s="291">
        <f>+L80/$K$76</f>
        <v>2.4081176609371799E-2</v>
      </c>
    </row>
  </sheetData>
  <mergeCells count="5">
    <mergeCell ref="B6:F6"/>
    <mergeCell ref="E60:I60"/>
    <mergeCell ref="E78:I78"/>
    <mergeCell ref="E69:K69"/>
    <mergeCell ref="H6:N6"/>
  </mergeCells>
  <hyperlinks>
    <hyperlink ref="A1" location="ÍNDICE!A1" display="ÍNDIC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P58"/>
  <sheetViews>
    <sheetView zoomScale="85" zoomScaleNormal="85" workbookViewId="0">
      <selection activeCell="A38" sqref="A38"/>
    </sheetView>
  </sheetViews>
  <sheetFormatPr baseColWidth="10" defaultRowHeight="15" x14ac:dyDescent="0.25"/>
  <cols>
    <col min="2" max="2" width="18.140625" customWidth="1"/>
    <col min="5" max="5" width="24.5703125" bestFit="1" customWidth="1"/>
    <col min="6" max="6" width="15.7109375" bestFit="1" customWidth="1"/>
    <col min="10" max="10" width="14" bestFit="1" customWidth="1"/>
    <col min="16" max="16" width="6.5703125" customWidth="1"/>
  </cols>
  <sheetData>
    <row r="1" spans="1:16" s="51" customFormat="1" x14ac:dyDescent="0.25">
      <c r="A1" s="56" t="s">
        <v>127</v>
      </c>
    </row>
    <row r="2" spans="1:16" x14ac:dyDescent="0.25">
      <c r="A2" s="1" t="s">
        <v>380</v>
      </c>
      <c r="G2" s="141"/>
      <c r="H2" s="141"/>
      <c r="I2" s="194"/>
      <c r="J2" s="194"/>
      <c r="K2" s="141"/>
    </row>
    <row r="3" spans="1:16" s="36" customFormat="1" x14ac:dyDescent="0.25">
      <c r="A3" s="1"/>
      <c r="G3" s="141"/>
      <c r="H3" s="141"/>
      <c r="I3" s="194"/>
      <c r="J3" s="194"/>
      <c r="K3" s="141"/>
    </row>
    <row r="4" spans="1:16" s="36" customFormat="1" x14ac:dyDescent="0.25">
      <c r="A4" s="55" t="s">
        <v>98</v>
      </c>
      <c r="B4" s="36" t="s">
        <v>570</v>
      </c>
      <c r="I4" s="194"/>
      <c r="J4" s="194"/>
    </row>
    <row r="6" spans="1:16" x14ac:dyDescent="0.25">
      <c r="B6" s="652" t="s">
        <v>390</v>
      </c>
      <c r="C6" s="652"/>
      <c r="D6" s="652"/>
      <c r="E6" s="652"/>
      <c r="F6" s="652"/>
      <c r="G6" s="652"/>
      <c r="H6" s="652"/>
      <c r="I6" s="194"/>
      <c r="J6" s="227" t="s">
        <v>67</v>
      </c>
      <c r="K6" s="290">
        <f>C14/$H$14</f>
        <v>0.2681052720805347</v>
      </c>
      <c r="L6" s="290">
        <f t="shared" ref="L6:P6" si="0">D14/$H$14</f>
        <v>0.12492875121712552</v>
      </c>
      <c r="M6" s="290">
        <f t="shared" si="0"/>
        <v>0.37498569314777536</v>
      </c>
      <c r="N6" s="290">
        <f t="shared" si="0"/>
        <v>0.12764720685885647</v>
      </c>
      <c r="O6" s="290">
        <f t="shared" si="0"/>
        <v>0.10433316453516893</v>
      </c>
      <c r="P6" s="290">
        <f t="shared" si="0"/>
        <v>1</v>
      </c>
    </row>
    <row r="7" spans="1:16" ht="15.75" thickBot="1" x14ac:dyDescent="0.3">
      <c r="B7" s="7"/>
      <c r="C7" s="152" t="s">
        <v>62</v>
      </c>
      <c r="D7" s="152" t="s">
        <v>63</v>
      </c>
      <c r="E7" s="152" t="s">
        <v>64</v>
      </c>
      <c r="F7" s="152" t="s">
        <v>65</v>
      </c>
      <c r="G7" s="152" t="s">
        <v>66</v>
      </c>
      <c r="H7" s="152" t="s">
        <v>2</v>
      </c>
    </row>
    <row r="8" spans="1:16" s="195" customFormat="1" ht="15.75" thickTop="1" x14ac:dyDescent="0.25">
      <c r="B8" s="457" t="s">
        <v>496</v>
      </c>
      <c r="C8" s="166"/>
      <c r="D8" s="166"/>
      <c r="E8" s="166"/>
      <c r="F8" s="166"/>
      <c r="G8" s="166"/>
      <c r="H8" s="166"/>
    </row>
    <row r="9" spans="1:16" s="195" customFormat="1" x14ac:dyDescent="0.25">
      <c r="B9" s="149" t="s">
        <v>5</v>
      </c>
      <c r="C9" s="154">
        <v>242.22919999999999</v>
      </c>
      <c r="D9" s="154">
        <v>404.52080000000001</v>
      </c>
      <c r="E9" s="154">
        <v>825.64580000000001</v>
      </c>
      <c r="F9" s="154">
        <v>281.99990000000003</v>
      </c>
      <c r="G9" s="154">
        <v>361.70839999999998</v>
      </c>
      <c r="H9" s="154">
        <v>2116.1039999999998</v>
      </c>
    </row>
    <row r="10" spans="1:16" s="195" customFormat="1" x14ac:dyDescent="0.25">
      <c r="B10" s="149" t="s">
        <v>46</v>
      </c>
      <c r="C10" s="154">
        <v>5283.5420000000004</v>
      </c>
      <c r="D10" s="154">
        <v>1684.479</v>
      </c>
      <c r="E10" s="154">
        <v>3575.625</v>
      </c>
      <c r="F10" s="154">
        <v>794.00019999999995</v>
      </c>
      <c r="G10" s="154">
        <v>811.87519999999995</v>
      </c>
      <c r="H10" s="154">
        <v>12149.52</v>
      </c>
    </row>
    <row r="11" spans="1:16" s="195" customFormat="1" x14ac:dyDescent="0.25">
      <c r="B11" s="149" t="s">
        <v>6</v>
      </c>
      <c r="C11" s="154">
        <v>307.1669</v>
      </c>
      <c r="D11" s="154">
        <v>200.39599999999999</v>
      </c>
      <c r="E11" s="154">
        <v>966.87480000000005</v>
      </c>
      <c r="F11" s="154">
        <v>577.56259999999997</v>
      </c>
      <c r="G11" s="154">
        <v>302.79169999999999</v>
      </c>
      <c r="H11" s="154">
        <v>2354.7919999999999</v>
      </c>
    </row>
    <row r="12" spans="1:16" s="195" customFormat="1" x14ac:dyDescent="0.25">
      <c r="B12" s="149" t="s">
        <v>7</v>
      </c>
      <c r="C12" s="154">
        <v>206.58340000000001</v>
      </c>
      <c r="D12" s="154">
        <v>496.58350000000002</v>
      </c>
      <c r="E12" s="154">
        <v>2933.3330000000001</v>
      </c>
      <c r="F12" s="154">
        <v>1121.8130000000001</v>
      </c>
      <c r="G12" s="154">
        <v>855.16690000000006</v>
      </c>
      <c r="H12" s="154">
        <v>5613.48</v>
      </c>
    </row>
    <row r="13" spans="1:16" s="195" customFormat="1" x14ac:dyDescent="0.25">
      <c r="B13" s="149" t="s">
        <v>173</v>
      </c>
      <c r="C13" s="154">
        <v>64.916669999999996</v>
      </c>
      <c r="D13" s="154">
        <v>58.5</v>
      </c>
      <c r="E13" s="154">
        <v>236.5</v>
      </c>
      <c r="F13" s="154">
        <v>131</v>
      </c>
      <c r="G13" s="154">
        <v>44</v>
      </c>
      <c r="H13" s="154">
        <v>534.91669999999999</v>
      </c>
    </row>
    <row r="14" spans="1:16" s="195" customFormat="1" x14ac:dyDescent="0.25">
      <c r="B14" s="151" t="s">
        <v>8</v>
      </c>
      <c r="C14" s="156">
        <v>6104.4380000000001</v>
      </c>
      <c r="D14" s="156">
        <v>2844.4789999999998</v>
      </c>
      <c r="E14" s="156">
        <v>8537.9779999999992</v>
      </c>
      <c r="F14" s="156">
        <v>2906.375</v>
      </c>
      <c r="G14" s="156">
        <v>2375.5419999999999</v>
      </c>
      <c r="H14" s="156">
        <v>22768.81</v>
      </c>
    </row>
    <row r="15" spans="1:16" s="130" customFormat="1" x14ac:dyDescent="0.25">
      <c r="B15" s="164">
        <v>2014</v>
      </c>
      <c r="C15" s="154"/>
      <c r="D15" s="154"/>
      <c r="E15" s="154"/>
      <c r="F15" s="154"/>
      <c r="G15" s="154"/>
      <c r="H15" s="154"/>
    </row>
    <row r="16" spans="1:16" x14ac:dyDescent="0.25">
      <c r="B16" s="149" t="s">
        <v>5</v>
      </c>
      <c r="C16" s="154">
        <v>191.5</v>
      </c>
      <c r="D16" s="154">
        <v>309.10410000000002</v>
      </c>
      <c r="E16" s="154">
        <v>813.04160000000002</v>
      </c>
      <c r="F16" s="154">
        <v>313.5625</v>
      </c>
      <c r="G16" s="154">
        <v>250.875</v>
      </c>
      <c r="H16" s="154">
        <v>1878.0830000000001</v>
      </c>
    </row>
    <row r="17" spans="2:9" x14ac:dyDescent="0.25">
      <c r="B17" s="149" t="s">
        <v>46</v>
      </c>
      <c r="C17" s="154">
        <v>4995.0829999999996</v>
      </c>
      <c r="D17" s="154">
        <v>1571.4159999999999</v>
      </c>
      <c r="E17" s="154">
        <v>4590.3119999999999</v>
      </c>
      <c r="F17" s="154">
        <v>888.6875</v>
      </c>
      <c r="G17" s="154">
        <v>728.06240000000003</v>
      </c>
      <c r="H17" s="154">
        <v>12773.56</v>
      </c>
    </row>
    <row r="18" spans="2:9" x14ac:dyDescent="0.25">
      <c r="B18" s="149" t="s">
        <v>6</v>
      </c>
      <c r="C18" s="154">
        <v>238.8125</v>
      </c>
      <c r="D18" s="154">
        <v>154.79159999999999</v>
      </c>
      <c r="E18" s="154">
        <v>1088.6669999999999</v>
      </c>
      <c r="F18" s="154">
        <v>378.29169999999999</v>
      </c>
      <c r="G18" s="154">
        <v>79.354150000000004</v>
      </c>
      <c r="H18" s="154">
        <v>1939.9169999999999</v>
      </c>
    </row>
    <row r="19" spans="2:9" x14ac:dyDescent="0.25">
      <c r="B19" s="149" t="s">
        <v>7</v>
      </c>
      <c r="C19" s="154">
        <v>209.29159999999999</v>
      </c>
      <c r="D19" s="154">
        <v>535.27080000000001</v>
      </c>
      <c r="E19" s="154">
        <v>2974.0419999999999</v>
      </c>
      <c r="F19" s="154">
        <v>976.02080000000001</v>
      </c>
      <c r="G19" s="154">
        <v>1872.7080000000001</v>
      </c>
      <c r="H19" s="154">
        <v>6567.3329999999996</v>
      </c>
    </row>
    <row r="20" spans="2:9" s="130" customFormat="1" x14ac:dyDescent="0.25">
      <c r="B20" s="149" t="s">
        <v>173</v>
      </c>
      <c r="C20" s="154">
        <v>62.333329999999997</v>
      </c>
      <c r="D20" s="154">
        <v>58.5</v>
      </c>
      <c r="E20" s="154">
        <v>174.5</v>
      </c>
      <c r="F20" s="154">
        <v>238.83330000000001</v>
      </c>
      <c r="G20" s="154">
        <v>32</v>
      </c>
      <c r="H20" s="154">
        <v>566.16669999999999</v>
      </c>
    </row>
    <row r="21" spans="2:9" x14ac:dyDescent="0.25">
      <c r="B21" s="151" t="s">
        <v>8</v>
      </c>
      <c r="C21" s="156">
        <v>5697.02</v>
      </c>
      <c r="D21" s="156">
        <v>2629.0830000000001</v>
      </c>
      <c r="E21" s="156">
        <v>9640.5619999999999</v>
      </c>
      <c r="F21" s="156">
        <v>2795.3960000000002</v>
      </c>
      <c r="G21" s="156">
        <v>2963</v>
      </c>
      <c r="H21" s="156">
        <v>23725.06</v>
      </c>
      <c r="I21" s="139"/>
    </row>
    <row r="22" spans="2:9" x14ac:dyDescent="0.25">
      <c r="B22" s="164">
        <v>2013</v>
      </c>
      <c r="C22" s="154"/>
      <c r="D22" s="154"/>
      <c r="E22" s="154"/>
      <c r="F22" s="154"/>
      <c r="G22" s="154"/>
      <c r="H22" s="154"/>
    </row>
    <row r="23" spans="2:9" x14ac:dyDescent="0.25">
      <c r="B23" s="149" t="s">
        <v>5</v>
      </c>
      <c r="C23" s="154">
        <v>187.18</v>
      </c>
      <c r="D23" s="154">
        <v>393.13330000000002</v>
      </c>
      <c r="E23" s="154">
        <v>769.35</v>
      </c>
      <c r="F23" s="154">
        <v>259.68329999999997</v>
      </c>
      <c r="G23" s="154">
        <v>362.52</v>
      </c>
      <c r="H23" s="154">
        <v>1971.857</v>
      </c>
    </row>
    <row r="24" spans="2:9" x14ac:dyDescent="0.25">
      <c r="B24" s="149" t="s">
        <v>46</v>
      </c>
      <c r="C24" s="154">
        <v>4470.8639999999996</v>
      </c>
      <c r="D24" s="154">
        <v>1489.1220000000001</v>
      </c>
      <c r="E24" s="154">
        <v>3302.5129999999999</v>
      </c>
      <c r="F24" s="154">
        <v>737.54169999999999</v>
      </c>
      <c r="G24" s="154">
        <v>1057.8340000000001</v>
      </c>
      <c r="H24" s="154">
        <v>11057.99</v>
      </c>
    </row>
    <row r="25" spans="2:9" x14ac:dyDescent="0.25">
      <c r="B25" s="149" t="s">
        <v>6</v>
      </c>
      <c r="C25" s="154">
        <v>218.22919999999999</v>
      </c>
      <c r="D25" s="154">
        <v>111.5967</v>
      </c>
      <c r="E25" s="154">
        <v>547.4117</v>
      </c>
      <c r="F25" s="154">
        <v>73.13</v>
      </c>
      <c r="G25" s="154">
        <v>77.92</v>
      </c>
      <c r="H25" s="154">
        <v>1028.2570000000001</v>
      </c>
    </row>
    <row r="26" spans="2:9" x14ac:dyDescent="0.25">
      <c r="B26" s="149" t="s">
        <v>7</v>
      </c>
      <c r="C26" s="154">
        <v>208.32</v>
      </c>
      <c r="D26" s="154">
        <v>430.25</v>
      </c>
      <c r="E26" s="154">
        <v>2429.6370000000002</v>
      </c>
      <c r="F26" s="154">
        <v>740.62</v>
      </c>
      <c r="G26" s="154">
        <v>1078.3699999999999</v>
      </c>
      <c r="H26" s="154">
        <v>4887.1869999999999</v>
      </c>
    </row>
    <row r="27" spans="2:9" x14ac:dyDescent="0.25">
      <c r="B27" s="149" t="s">
        <v>173</v>
      </c>
      <c r="C27" s="154">
        <v>60.333329999999997</v>
      </c>
      <c r="D27" s="154">
        <v>58.333329999999997</v>
      </c>
      <c r="E27" s="154">
        <v>191.33330000000001</v>
      </c>
      <c r="F27" s="154">
        <v>114.83329999999999</v>
      </c>
      <c r="G27" s="154">
        <v>51</v>
      </c>
      <c r="H27" s="154">
        <v>475.83330000000001</v>
      </c>
    </row>
    <row r="28" spans="2:9" x14ac:dyDescent="0.25">
      <c r="B28" s="151" t="s">
        <v>8</v>
      </c>
      <c r="C28" s="156">
        <v>5144.9269999999997</v>
      </c>
      <c r="D28" s="156">
        <v>2482.4349999999999</v>
      </c>
      <c r="E28" s="156">
        <v>7240.2449999999999</v>
      </c>
      <c r="F28" s="156">
        <v>1925.808</v>
      </c>
      <c r="G28" s="156">
        <v>2627.6439999999998</v>
      </c>
      <c r="H28" s="156">
        <v>19421.12</v>
      </c>
      <c r="I28" s="139"/>
    </row>
    <row r="29" spans="2:9" x14ac:dyDescent="0.25">
      <c r="B29" s="163">
        <v>2012</v>
      </c>
      <c r="C29" s="169"/>
      <c r="D29" s="169"/>
      <c r="E29" s="169"/>
      <c r="F29" s="169"/>
      <c r="G29" s="169"/>
      <c r="H29" s="173"/>
    </row>
    <row r="30" spans="2:9" x14ac:dyDescent="0.25">
      <c r="B30" s="149" t="s">
        <v>5</v>
      </c>
      <c r="C30" s="159">
        <v>100.76</v>
      </c>
      <c r="D30" s="159">
        <v>170.07</v>
      </c>
      <c r="E30" s="159">
        <v>369.67</v>
      </c>
      <c r="F30" s="159">
        <v>84.48</v>
      </c>
      <c r="G30" s="159">
        <v>66.680000000000007</v>
      </c>
      <c r="H30" s="170">
        <v>791.66</v>
      </c>
    </row>
    <row r="31" spans="2:9" x14ac:dyDescent="0.25">
      <c r="B31" s="149" t="s">
        <v>46</v>
      </c>
      <c r="C31" s="159">
        <v>4246.09</v>
      </c>
      <c r="D31" s="159">
        <v>1439.91</v>
      </c>
      <c r="E31" s="159">
        <v>3438.57</v>
      </c>
      <c r="F31" s="159">
        <v>1360.33</v>
      </c>
      <c r="G31" s="159">
        <v>968</v>
      </c>
      <c r="H31" s="170">
        <v>11452.9</v>
      </c>
    </row>
    <row r="32" spans="2:9" x14ac:dyDescent="0.25">
      <c r="B32" s="149" t="s">
        <v>6</v>
      </c>
      <c r="C32" s="159">
        <v>323.02</v>
      </c>
      <c r="D32" s="159">
        <v>228.01</v>
      </c>
      <c r="E32" s="159">
        <v>798.95</v>
      </c>
      <c r="F32" s="159">
        <v>405.84</v>
      </c>
      <c r="G32" s="159">
        <v>467.66</v>
      </c>
      <c r="H32" s="170">
        <v>2223.48</v>
      </c>
    </row>
    <row r="33" spans="2:9" x14ac:dyDescent="0.25">
      <c r="B33" s="149" t="s">
        <v>7</v>
      </c>
      <c r="C33" s="159">
        <v>253.2</v>
      </c>
      <c r="D33" s="159">
        <v>351.35</v>
      </c>
      <c r="E33" s="159">
        <v>2784.18</v>
      </c>
      <c r="F33" s="159">
        <v>1285.05</v>
      </c>
      <c r="G33" s="159">
        <v>1321.23</v>
      </c>
      <c r="H33" s="170">
        <v>5995.01</v>
      </c>
    </row>
    <row r="34" spans="2:9" x14ac:dyDescent="0.25">
      <c r="B34" s="149" t="s">
        <v>173</v>
      </c>
      <c r="C34" s="154">
        <v>71</v>
      </c>
      <c r="D34" s="154">
        <v>77</v>
      </c>
      <c r="E34" s="154">
        <v>198</v>
      </c>
      <c r="F34" s="154">
        <v>111</v>
      </c>
      <c r="G34" s="154">
        <v>35</v>
      </c>
      <c r="H34" s="170">
        <v>492</v>
      </c>
    </row>
    <row r="35" spans="2:9" x14ac:dyDescent="0.25">
      <c r="B35" s="151" t="s">
        <v>8</v>
      </c>
      <c r="C35" s="156">
        <v>4994.07</v>
      </c>
      <c r="D35" s="156">
        <v>2266.34</v>
      </c>
      <c r="E35" s="156">
        <v>7589.37</v>
      </c>
      <c r="F35" s="156">
        <v>3246.7</v>
      </c>
      <c r="G35" s="156">
        <v>2858.57</v>
      </c>
      <c r="H35" s="156">
        <v>20955.05</v>
      </c>
      <c r="I35" s="139"/>
    </row>
    <row r="36" spans="2:9" x14ac:dyDescent="0.25">
      <c r="B36" s="163">
        <v>2011</v>
      </c>
      <c r="C36" s="169"/>
      <c r="D36" s="169"/>
      <c r="E36" s="169"/>
      <c r="F36" s="169"/>
      <c r="G36" s="169"/>
      <c r="H36" s="173"/>
    </row>
    <row r="37" spans="2:9" x14ac:dyDescent="0.25">
      <c r="B37" s="149" t="s">
        <v>5</v>
      </c>
      <c r="C37" s="159">
        <v>87.17</v>
      </c>
      <c r="D37" s="159">
        <v>135.91999999999999</v>
      </c>
      <c r="E37" s="159">
        <v>309.52999999999997</v>
      </c>
      <c r="F37" s="159">
        <v>77.14</v>
      </c>
      <c r="G37" s="159">
        <v>50.07</v>
      </c>
      <c r="H37" s="170">
        <v>659.83</v>
      </c>
    </row>
    <row r="38" spans="2:9" x14ac:dyDescent="0.25">
      <c r="B38" s="149" t="s">
        <v>46</v>
      </c>
      <c r="C38" s="159">
        <v>3882.62</v>
      </c>
      <c r="D38" s="159">
        <v>1371.86</v>
      </c>
      <c r="E38" s="159">
        <v>3045.83</v>
      </c>
      <c r="F38" s="159">
        <v>1294.5999999999999</v>
      </c>
      <c r="G38" s="159">
        <v>929.02</v>
      </c>
      <c r="H38" s="170">
        <v>10523.93</v>
      </c>
    </row>
    <row r="39" spans="2:9" x14ac:dyDescent="0.25">
      <c r="B39" s="149" t="s">
        <v>6</v>
      </c>
      <c r="C39" s="159">
        <v>314.20999999999998</v>
      </c>
      <c r="D39" s="159">
        <v>155.26</v>
      </c>
      <c r="E39" s="159">
        <v>656.39</v>
      </c>
      <c r="F39" s="159">
        <v>334.48</v>
      </c>
      <c r="G39" s="159">
        <v>491.39</v>
      </c>
      <c r="H39" s="170">
        <v>1951.73</v>
      </c>
    </row>
    <row r="40" spans="2:9" x14ac:dyDescent="0.25">
      <c r="B40" s="149" t="s">
        <v>7</v>
      </c>
      <c r="C40" s="159">
        <v>197.52</v>
      </c>
      <c r="D40" s="159">
        <v>283.81</v>
      </c>
      <c r="E40" s="159">
        <v>2366.34</v>
      </c>
      <c r="F40" s="159">
        <v>1145.48</v>
      </c>
      <c r="G40" s="159">
        <v>1175.81</v>
      </c>
      <c r="H40" s="170">
        <v>5168.96</v>
      </c>
    </row>
    <row r="41" spans="2:9" x14ac:dyDescent="0.25">
      <c r="B41" s="149" t="s">
        <v>173</v>
      </c>
      <c r="C41" s="154">
        <v>67</v>
      </c>
      <c r="D41" s="154">
        <v>71</v>
      </c>
      <c r="E41" s="154">
        <v>194</v>
      </c>
      <c r="F41" s="154">
        <v>110</v>
      </c>
      <c r="G41" s="154">
        <v>35</v>
      </c>
      <c r="H41" s="170">
        <v>477</v>
      </c>
    </row>
    <row r="42" spans="2:9" x14ac:dyDescent="0.25">
      <c r="B42" s="151" t="s">
        <v>174</v>
      </c>
      <c r="C42" s="156">
        <v>4548.5200000000004</v>
      </c>
      <c r="D42" s="156">
        <v>2017.85</v>
      </c>
      <c r="E42" s="156">
        <v>6572.09</v>
      </c>
      <c r="F42" s="156">
        <v>2961.7</v>
      </c>
      <c r="G42" s="156">
        <v>2681.29</v>
      </c>
      <c r="H42" s="156">
        <v>18781.45</v>
      </c>
      <c r="I42" s="139"/>
    </row>
    <row r="43" spans="2:9" x14ac:dyDescent="0.25">
      <c r="B43" s="163">
        <v>2010</v>
      </c>
      <c r="C43" s="169"/>
      <c r="D43" s="169"/>
      <c r="E43" s="169"/>
      <c r="F43" s="169"/>
      <c r="G43" s="169"/>
      <c r="H43" s="173"/>
    </row>
    <row r="44" spans="2:9" x14ac:dyDescent="0.25">
      <c r="B44" s="149" t="s">
        <v>5</v>
      </c>
      <c r="C44" s="159">
        <v>62.98</v>
      </c>
      <c r="D44" s="159">
        <v>100.81</v>
      </c>
      <c r="E44" s="159">
        <v>365.21</v>
      </c>
      <c r="F44" s="159">
        <v>190.19</v>
      </c>
      <c r="G44" s="159">
        <v>32.700000000000003</v>
      </c>
      <c r="H44" s="170">
        <v>751.89</v>
      </c>
    </row>
    <row r="45" spans="2:9" x14ac:dyDescent="0.25">
      <c r="B45" s="149" t="s">
        <v>46</v>
      </c>
      <c r="C45" s="159">
        <v>3454.23</v>
      </c>
      <c r="D45" s="159">
        <v>1479.18</v>
      </c>
      <c r="E45" s="159">
        <v>3277.47</v>
      </c>
      <c r="F45" s="159">
        <v>1236.58</v>
      </c>
      <c r="G45" s="159">
        <v>1737.22</v>
      </c>
      <c r="H45" s="170">
        <v>11184.68</v>
      </c>
    </row>
    <row r="46" spans="2:9" x14ac:dyDescent="0.25">
      <c r="B46" s="149" t="s">
        <v>6</v>
      </c>
      <c r="C46" s="159">
        <v>309.22000000000003</v>
      </c>
      <c r="D46" s="159">
        <v>151.31</v>
      </c>
      <c r="E46" s="159">
        <v>531.21</v>
      </c>
      <c r="F46" s="159">
        <v>394.11</v>
      </c>
      <c r="G46" s="159">
        <v>380.37</v>
      </c>
      <c r="H46" s="170">
        <v>1766.22</v>
      </c>
    </row>
    <row r="47" spans="2:9" x14ac:dyDescent="0.25">
      <c r="B47" s="149" t="s">
        <v>7</v>
      </c>
      <c r="C47" s="159">
        <v>157.11000000000001</v>
      </c>
      <c r="D47" s="159">
        <v>219.59</v>
      </c>
      <c r="E47" s="159">
        <v>1923.93</v>
      </c>
      <c r="F47" s="159">
        <v>702.36</v>
      </c>
      <c r="G47" s="159">
        <v>1204.7</v>
      </c>
      <c r="H47" s="170">
        <v>4207.6899999999996</v>
      </c>
    </row>
    <row r="48" spans="2:9" x14ac:dyDescent="0.25">
      <c r="B48" s="149" t="s">
        <v>173</v>
      </c>
      <c r="C48" s="154">
        <v>92</v>
      </c>
      <c r="D48" s="154">
        <v>90</v>
      </c>
      <c r="E48" s="154">
        <v>161</v>
      </c>
      <c r="F48" s="154">
        <v>70</v>
      </c>
      <c r="G48" s="154">
        <v>90</v>
      </c>
      <c r="H48" s="170">
        <v>503</v>
      </c>
    </row>
    <row r="49" spans="2:9" x14ac:dyDescent="0.25">
      <c r="B49" s="151" t="s">
        <v>174</v>
      </c>
      <c r="C49" s="156">
        <v>4075.54</v>
      </c>
      <c r="D49" s="156">
        <v>2040.89</v>
      </c>
      <c r="E49" s="156">
        <v>6258.82</v>
      </c>
      <c r="F49" s="156">
        <v>2593.2399999999998</v>
      </c>
      <c r="G49" s="156">
        <v>3444.99</v>
      </c>
      <c r="H49" s="156">
        <v>18413.48</v>
      </c>
      <c r="I49" s="139"/>
    </row>
    <row r="50" spans="2:9" x14ac:dyDescent="0.25">
      <c r="B50" s="163">
        <v>2009</v>
      </c>
      <c r="C50" s="169"/>
      <c r="D50" s="169"/>
      <c r="E50" s="169"/>
      <c r="F50" s="169"/>
      <c r="G50" s="169"/>
      <c r="H50" s="173"/>
    </row>
    <row r="51" spans="2:9" x14ac:dyDescent="0.25">
      <c r="B51" s="149" t="s">
        <v>5</v>
      </c>
      <c r="C51" s="159">
        <v>57.45</v>
      </c>
      <c r="D51" s="159">
        <v>101.48</v>
      </c>
      <c r="E51" s="159">
        <v>378.53</v>
      </c>
      <c r="F51" s="159">
        <v>184.23</v>
      </c>
      <c r="G51" s="159">
        <v>34.869999999999997</v>
      </c>
      <c r="H51" s="170">
        <v>756.56</v>
      </c>
    </row>
    <row r="52" spans="2:9" x14ac:dyDescent="0.25">
      <c r="B52" s="149" t="s">
        <v>46</v>
      </c>
      <c r="C52" s="159">
        <v>3235.22</v>
      </c>
      <c r="D52" s="159">
        <v>1402.12</v>
      </c>
      <c r="E52" s="159">
        <v>3026.12</v>
      </c>
      <c r="F52" s="159">
        <v>1127.25</v>
      </c>
      <c r="G52" s="159">
        <v>1634.89</v>
      </c>
      <c r="H52" s="170">
        <v>10425.6</v>
      </c>
    </row>
    <row r="53" spans="2:9" x14ac:dyDescent="0.25">
      <c r="B53" s="149" t="s">
        <v>6</v>
      </c>
      <c r="C53" s="159">
        <v>296.38</v>
      </c>
      <c r="D53" s="159">
        <v>150.52000000000001</v>
      </c>
      <c r="E53" s="159">
        <v>500.6</v>
      </c>
      <c r="F53" s="159">
        <v>416.29</v>
      </c>
      <c r="G53" s="159">
        <v>395.23</v>
      </c>
      <c r="H53" s="170">
        <v>1759.02</v>
      </c>
      <c r="I53" s="195"/>
    </row>
    <row r="54" spans="2:9" x14ac:dyDescent="0.25">
      <c r="B54" s="149" t="s">
        <v>7</v>
      </c>
      <c r="C54" s="159">
        <v>153.32</v>
      </c>
      <c r="D54" s="159">
        <v>228.54</v>
      </c>
      <c r="E54" s="159">
        <v>1617.6</v>
      </c>
      <c r="F54" s="159">
        <v>668.28</v>
      </c>
      <c r="G54" s="159">
        <v>1001.57</v>
      </c>
      <c r="H54" s="170">
        <v>3669.31</v>
      </c>
      <c r="I54" s="195"/>
    </row>
    <row r="55" spans="2:9" x14ac:dyDescent="0.25">
      <c r="B55" s="149" t="s">
        <v>173</v>
      </c>
      <c r="C55" s="154">
        <v>92</v>
      </c>
      <c r="D55" s="154">
        <v>89</v>
      </c>
      <c r="E55" s="154">
        <v>145</v>
      </c>
      <c r="F55" s="154">
        <v>70</v>
      </c>
      <c r="G55" s="154">
        <v>88</v>
      </c>
      <c r="H55" s="170">
        <v>484</v>
      </c>
      <c r="I55" s="195"/>
    </row>
    <row r="56" spans="2:9" x14ac:dyDescent="0.25">
      <c r="B56" s="151" t="s">
        <v>174</v>
      </c>
      <c r="C56" s="156">
        <v>3834.37</v>
      </c>
      <c r="D56" s="156">
        <v>1971.66</v>
      </c>
      <c r="E56" s="156">
        <v>5667.85</v>
      </c>
      <c r="F56" s="156">
        <v>2466.0500000000002</v>
      </c>
      <c r="G56" s="156">
        <v>3154.56</v>
      </c>
      <c r="H56" s="156">
        <v>17094.490000000002</v>
      </c>
      <c r="I56" s="139"/>
    </row>
    <row r="57" spans="2:9" x14ac:dyDescent="0.25">
      <c r="B57" s="83"/>
      <c r="C57" s="130"/>
      <c r="D57" s="130"/>
      <c r="E57" s="130"/>
      <c r="F57" s="130"/>
      <c r="G57" s="130"/>
      <c r="H57" s="130"/>
      <c r="I57" s="195"/>
    </row>
    <row r="58" spans="2:9" x14ac:dyDescent="0.25">
      <c r="I58" s="195"/>
    </row>
  </sheetData>
  <mergeCells count="1">
    <mergeCell ref="B6:H6"/>
  </mergeCells>
  <hyperlinks>
    <hyperlink ref="A1" location="ÍNDICE!A1" display="ÍNDIC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N58"/>
  <sheetViews>
    <sheetView zoomScale="85" zoomScaleNormal="85" workbookViewId="0">
      <selection activeCell="A38" sqref="A38"/>
    </sheetView>
  </sheetViews>
  <sheetFormatPr baseColWidth="10" defaultRowHeight="15" x14ac:dyDescent="0.25"/>
  <cols>
    <col min="1" max="1" width="11.42578125" style="143"/>
    <col min="2" max="2" width="18.7109375" style="143" customWidth="1"/>
    <col min="3" max="3" width="16.42578125" style="143" customWidth="1"/>
    <col min="4" max="4" width="30.140625" style="143" customWidth="1"/>
    <col min="5" max="5" width="22.7109375" style="143" bestFit="1" customWidth="1"/>
    <col min="6" max="6" width="14.85546875" style="143" customWidth="1"/>
    <col min="7" max="7" width="11.42578125" style="143"/>
    <col min="8" max="8" width="19.42578125" style="143" customWidth="1"/>
    <col min="9" max="9" width="12.85546875" style="143" customWidth="1"/>
    <col min="10" max="10" width="16" style="143" customWidth="1"/>
    <col min="11" max="11" width="25.28515625" style="143" customWidth="1"/>
    <col min="12" max="12" width="16.5703125" style="143" customWidth="1"/>
    <col min="13" max="13" width="10.140625" style="143" customWidth="1"/>
    <col min="14" max="14" width="12" style="143" bestFit="1" customWidth="1"/>
    <col min="15" max="15" width="15.7109375" style="143" bestFit="1" customWidth="1"/>
    <col min="16" max="16" width="8.5703125" style="143" customWidth="1"/>
    <col min="17" max="16384" width="11.42578125" style="143"/>
  </cols>
  <sheetData>
    <row r="1" spans="1:14" x14ac:dyDescent="0.25">
      <c r="A1" s="172" t="s">
        <v>127</v>
      </c>
    </row>
    <row r="2" spans="1:14" x14ac:dyDescent="0.25">
      <c r="A2" s="144" t="s">
        <v>368</v>
      </c>
      <c r="H2" s="141"/>
      <c r="I2" s="141"/>
      <c r="J2" s="141"/>
      <c r="K2" s="141"/>
      <c r="L2" s="141"/>
      <c r="M2" s="141"/>
      <c r="N2" s="141"/>
    </row>
    <row r="3" spans="1:14" x14ac:dyDescent="0.25">
      <c r="H3" s="141"/>
      <c r="I3" s="141"/>
      <c r="J3" s="141"/>
      <c r="K3" s="141"/>
      <c r="L3" s="141"/>
      <c r="M3" s="141"/>
      <c r="N3" s="141"/>
    </row>
    <row r="4" spans="1:14" x14ac:dyDescent="0.25">
      <c r="A4" s="171" t="s">
        <v>98</v>
      </c>
      <c r="B4" s="143" t="s">
        <v>485</v>
      </c>
    </row>
    <row r="6" spans="1:14" x14ac:dyDescent="0.25">
      <c r="B6" s="700" t="s">
        <v>359</v>
      </c>
      <c r="C6" s="700"/>
      <c r="D6" s="700"/>
      <c r="E6" s="700"/>
      <c r="F6" s="700"/>
      <c r="H6" s="676" t="s">
        <v>358</v>
      </c>
      <c r="I6" s="676"/>
      <c r="J6" s="676"/>
      <c r="K6" s="676"/>
      <c r="L6" s="676"/>
      <c r="M6" s="676"/>
      <c r="N6" s="676"/>
    </row>
    <row r="7" spans="1:14" ht="15.75" thickBot="1" x14ac:dyDescent="0.3">
      <c r="B7" s="146"/>
      <c r="C7" s="152" t="s">
        <v>175</v>
      </c>
      <c r="D7" s="152" t="s">
        <v>176</v>
      </c>
      <c r="E7" s="152" t="s">
        <v>177</v>
      </c>
      <c r="F7" s="152" t="s">
        <v>8</v>
      </c>
      <c r="H7" s="146"/>
      <c r="I7" s="152" t="s">
        <v>62</v>
      </c>
      <c r="J7" s="152" t="s">
        <v>63</v>
      </c>
      <c r="K7" s="152" t="s">
        <v>64</v>
      </c>
      <c r="L7" s="152" t="s">
        <v>65</v>
      </c>
      <c r="M7" s="152" t="s">
        <v>66</v>
      </c>
      <c r="N7" s="152" t="s">
        <v>8</v>
      </c>
    </row>
    <row r="8" spans="1:14" s="195" customFormat="1" ht="15.75" thickTop="1" x14ac:dyDescent="0.25">
      <c r="B8" s="456" t="s">
        <v>496</v>
      </c>
      <c r="C8" s="150"/>
      <c r="D8" s="150"/>
      <c r="E8" s="150"/>
      <c r="F8" s="166"/>
      <c r="H8" s="456" t="s">
        <v>496</v>
      </c>
      <c r="I8" s="150"/>
      <c r="J8" s="150"/>
      <c r="K8" s="150"/>
      <c r="L8" s="166"/>
      <c r="M8" s="165"/>
      <c r="N8" s="165"/>
    </row>
    <row r="9" spans="1:14" s="195" customFormat="1" x14ac:dyDescent="0.25">
      <c r="B9" s="149" t="s">
        <v>5</v>
      </c>
      <c r="C9" s="154">
        <v>1257.354</v>
      </c>
      <c r="D9" s="154">
        <v>534.72889999999995</v>
      </c>
      <c r="E9" s="154">
        <v>324.02080000000001</v>
      </c>
      <c r="F9" s="170">
        <v>2116.1039999999998</v>
      </c>
      <c r="H9" s="149" t="s">
        <v>5</v>
      </c>
      <c r="I9" s="142">
        <v>233.95840000000001</v>
      </c>
      <c r="J9" s="142">
        <v>364.50009999999997</v>
      </c>
      <c r="K9" s="142">
        <v>538.97929999999997</v>
      </c>
      <c r="L9" s="142">
        <v>81.75</v>
      </c>
      <c r="M9" s="142">
        <v>38.166699999999999</v>
      </c>
      <c r="N9" s="170">
        <v>1257.354</v>
      </c>
    </row>
    <row r="10" spans="1:14" s="195" customFormat="1" x14ac:dyDescent="0.25">
      <c r="B10" s="149" t="s">
        <v>172</v>
      </c>
      <c r="C10" s="154">
        <v>7647.6450000000004</v>
      </c>
      <c r="D10" s="154">
        <v>3408.1039999999998</v>
      </c>
      <c r="E10" s="154">
        <v>1093.771</v>
      </c>
      <c r="F10" s="170">
        <v>12149.52</v>
      </c>
      <c r="H10" s="149" t="s">
        <v>172</v>
      </c>
      <c r="I10" s="142">
        <v>5110.1040000000003</v>
      </c>
      <c r="J10" s="142">
        <v>1295.479</v>
      </c>
      <c r="K10" s="142">
        <v>1124.625</v>
      </c>
      <c r="L10" s="142">
        <v>27.9374</v>
      </c>
      <c r="M10" s="142">
        <v>89.499899999999997</v>
      </c>
      <c r="N10" s="170">
        <v>7647.6450000000004</v>
      </c>
    </row>
    <row r="11" spans="1:14" s="195" customFormat="1" x14ac:dyDescent="0.25">
      <c r="B11" s="149" t="s">
        <v>6</v>
      </c>
      <c r="C11" s="154">
        <v>1140.021</v>
      </c>
      <c r="D11" s="154">
        <v>560.18769999999995</v>
      </c>
      <c r="E11" s="154">
        <v>654.58320000000003</v>
      </c>
      <c r="F11" s="170">
        <v>2354.7919999999999</v>
      </c>
      <c r="H11" s="149" t="s">
        <v>6</v>
      </c>
      <c r="I11" s="142">
        <v>295.83350000000002</v>
      </c>
      <c r="J11" s="142">
        <v>153.54179999999999</v>
      </c>
      <c r="K11" s="142">
        <v>507.4794</v>
      </c>
      <c r="L11" s="142">
        <v>168.3125</v>
      </c>
      <c r="M11" s="142">
        <v>14.854100000000001</v>
      </c>
      <c r="N11" s="170">
        <v>1140.021</v>
      </c>
    </row>
    <row r="12" spans="1:14" s="195" customFormat="1" x14ac:dyDescent="0.25">
      <c r="B12" s="149" t="s">
        <v>7</v>
      </c>
      <c r="C12" s="154">
        <v>2914.9580000000001</v>
      </c>
      <c r="D12" s="154">
        <v>1782.729</v>
      </c>
      <c r="E12" s="154">
        <v>915.79200000000003</v>
      </c>
      <c r="F12" s="170">
        <v>5613.48</v>
      </c>
      <c r="H12" s="149" t="s">
        <v>7</v>
      </c>
      <c r="I12" s="142">
        <v>197.7919</v>
      </c>
      <c r="J12" s="142">
        <v>435.6044</v>
      </c>
      <c r="K12" s="142">
        <v>2009.25</v>
      </c>
      <c r="L12" s="142">
        <v>193.0419</v>
      </c>
      <c r="M12" s="142">
        <v>79.270799999999994</v>
      </c>
      <c r="N12" s="170">
        <v>2914.9580000000001</v>
      </c>
    </row>
    <row r="13" spans="1:14" s="195" customFormat="1" x14ac:dyDescent="0.25">
      <c r="B13" s="149" t="s">
        <v>173</v>
      </c>
      <c r="C13" s="154">
        <v>55.083329999999997</v>
      </c>
      <c r="D13" s="154">
        <v>441.83330000000001</v>
      </c>
      <c r="E13" s="154">
        <v>38</v>
      </c>
      <c r="F13" s="170">
        <v>534.91669999999999</v>
      </c>
      <c r="H13" s="149" t="s">
        <v>173</v>
      </c>
      <c r="I13" s="142">
        <v>37.25</v>
      </c>
      <c r="J13" s="142">
        <v>6</v>
      </c>
      <c r="K13" s="142">
        <v>11.83333</v>
      </c>
      <c r="L13" s="142">
        <v>0</v>
      </c>
      <c r="M13" s="142">
        <v>0</v>
      </c>
      <c r="N13" s="170">
        <v>55.083329999999997</v>
      </c>
    </row>
    <row r="14" spans="1:14" s="195" customFormat="1" x14ac:dyDescent="0.25">
      <c r="B14" s="151" t="s">
        <v>8</v>
      </c>
      <c r="C14" s="156">
        <v>13015.06</v>
      </c>
      <c r="D14" s="156">
        <v>6727.5839999999998</v>
      </c>
      <c r="E14" s="156">
        <v>3026.1669999999999</v>
      </c>
      <c r="F14" s="156">
        <v>22768.81</v>
      </c>
      <c r="H14" s="151" t="s">
        <v>8</v>
      </c>
      <c r="I14" s="156">
        <v>5874.9380000000001</v>
      </c>
      <c r="J14" s="156">
        <v>2255.1260000000002</v>
      </c>
      <c r="K14" s="156">
        <v>4192.1670000000004</v>
      </c>
      <c r="L14" s="156">
        <v>471.04180000000002</v>
      </c>
      <c r="M14" s="156">
        <v>221.79150000000001</v>
      </c>
      <c r="N14" s="156">
        <v>13015.06</v>
      </c>
    </row>
    <row r="15" spans="1:14" x14ac:dyDescent="0.25">
      <c r="B15" s="457">
        <v>2014</v>
      </c>
      <c r="C15" s="150"/>
      <c r="D15" s="150"/>
      <c r="E15" s="150"/>
      <c r="F15" s="166"/>
      <c r="H15" s="457">
        <v>2014</v>
      </c>
      <c r="I15" s="162"/>
      <c r="J15" s="162"/>
      <c r="K15" s="162"/>
      <c r="L15" s="162"/>
      <c r="M15" s="162"/>
      <c r="N15" s="162"/>
    </row>
    <row r="16" spans="1:14" x14ac:dyDescent="0.25">
      <c r="B16" s="149" t="s">
        <v>5</v>
      </c>
      <c r="C16" s="154">
        <v>1060.0619999999999</v>
      </c>
      <c r="D16" s="154">
        <v>438.8125</v>
      </c>
      <c r="E16" s="154">
        <v>379.20830000000001</v>
      </c>
      <c r="F16" s="170">
        <v>1878.0830000000001</v>
      </c>
      <c r="H16" s="149" t="s">
        <v>5</v>
      </c>
      <c r="I16" s="142">
        <v>184.45830000000001</v>
      </c>
      <c r="J16" s="142">
        <v>259.9375</v>
      </c>
      <c r="K16" s="142">
        <v>509.5</v>
      </c>
      <c r="L16" s="142">
        <v>84.583330000000004</v>
      </c>
      <c r="M16" s="142">
        <v>21.58333</v>
      </c>
      <c r="N16" s="170">
        <v>1060.0619999999999</v>
      </c>
    </row>
    <row r="17" spans="2:14" x14ac:dyDescent="0.25">
      <c r="B17" s="149" t="s">
        <v>172</v>
      </c>
      <c r="C17" s="154">
        <v>7143.1869999999999</v>
      </c>
      <c r="D17" s="154">
        <v>4228.3119999999999</v>
      </c>
      <c r="E17" s="154">
        <v>1402.0619999999999</v>
      </c>
      <c r="F17" s="170">
        <v>12773.56</v>
      </c>
      <c r="H17" s="149" t="s">
        <v>172</v>
      </c>
      <c r="I17" s="142">
        <v>4839.4369999999999</v>
      </c>
      <c r="J17" s="142">
        <v>1173.2080000000001</v>
      </c>
      <c r="K17" s="142">
        <v>1073.896</v>
      </c>
      <c r="L17" s="142">
        <v>9.8749979999999997</v>
      </c>
      <c r="M17" s="142">
        <v>46.770829999999997</v>
      </c>
      <c r="N17" s="170">
        <v>7143.1869999999999</v>
      </c>
    </row>
    <row r="18" spans="2:14" x14ac:dyDescent="0.25">
      <c r="B18" s="149" t="s">
        <v>6</v>
      </c>
      <c r="C18" s="154">
        <v>994.39580000000001</v>
      </c>
      <c r="D18" s="154">
        <v>523.20830000000001</v>
      </c>
      <c r="E18" s="154">
        <v>422.3125</v>
      </c>
      <c r="F18" s="170">
        <v>1939.9169999999999</v>
      </c>
      <c r="H18" s="149" t="s">
        <v>6</v>
      </c>
      <c r="I18" s="142">
        <v>227.66659999999999</v>
      </c>
      <c r="J18" s="142">
        <v>112.6875</v>
      </c>
      <c r="K18" s="142">
        <v>492.5625</v>
      </c>
      <c r="L18" s="142">
        <v>157.41669999999999</v>
      </c>
      <c r="M18" s="142">
        <v>4.0624950000000002</v>
      </c>
      <c r="N18" s="170">
        <v>994.39580000000001</v>
      </c>
    </row>
    <row r="19" spans="2:14" x14ac:dyDescent="0.25">
      <c r="B19" s="149" t="s">
        <v>7</v>
      </c>
      <c r="C19" s="154">
        <v>3045.8119999999999</v>
      </c>
      <c r="D19" s="154">
        <v>1797.8119999999999</v>
      </c>
      <c r="E19" s="154">
        <v>1723.7080000000001</v>
      </c>
      <c r="F19" s="170">
        <v>6567.3329999999996</v>
      </c>
      <c r="H19" s="149" t="s">
        <v>7</v>
      </c>
      <c r="I19" s="142">
        <v>199.625</v>
      </c>
      <c r="J19" s="142">
        <v>423.64580000000001</v>
      </c>
      <c r="K19" s="142">
        <v>2098.9789999999998</v>
      </c>
      <c r="L19" s="142">
        <v>229.60419999999999</v>
      </c>
      <c r="M19" s="142">
        <v>93.958330000000004</v>
      </c>
      <c r="N19" s="170">
        <v>3045.8119999999999</v>
      </c>
    </row>
    <row r="20" spans="2:14" x14ac:dyDescent="0.25">
      <c r="B20" s="149" t="s">
        <v>173</v>
      </c>
      <c r="C20" s="154">
        <v>59.666670000000003</v>
      </c>
      <c r="D20" s="154">
        <v>458.66669999999999</v>
      </c>
      <c r="E20" s="154">
        <v>47.833329999999997</v>
      </c>
      <c r="F20" s="170">
        <v>566.16669999999999</v>
      </c>
      <c r="H20" s="149" t="s">
        <v>173</v>
      </c>
      <c r="I20" s="142">
        <v>36.666670000000003</v>
      </c>
      <c r="J20" s="142">
        <v>6</v>
      </c>
      <c r="K20" s="142">
        <v>17</v>
      </c>
      <c r="L20" s="142">
        <v>0</v>
      </c>
      <c r="M20" s="142">
        <v>0</v>
      </c>
      <c r="N20" s="170">
        <v>59.666670000000003</v>
      </c>
    </row>
    <row r="21" spans="2:14" x14ac:dyDescent="0.25">
      <c r="B21" s="151" t="s">
        <v>8</v>
      </c>
      <c r="C21" s="156">
        <v>12303.12</v>
      </c>
      <c r="D21" s="156">
        <v>7446.8119999999999</v>
      </c>
      <c r="E21" s="156">
        <v>3975.125</v>
      </c>
      <c r="F21" s="156">
        <v>23725.06</v>
      </c>
      <c r="H21" s="149" t="s">
        <v>8</v>
      </c>
      <c r="I21" s="156">
        <v>5487.8540000000003</v>
      </c>
      <c r="J21" s="156">
        <v>1975.479</v>
      </c>
      <c r="K21" s="156">
        <v>4191.9369999999999</v>
      </c>
      <c r="L21" s="156">
        <v>481.47919999999999</v>
      </c>
      <c r="M21" s="156">
        <v>166.375</v>
      </c>
      <c r="N21" s="156">
        <v>12303.12</v>
      </c>
    </row>
    <row r="22" spans="2:14" x14ac:dyDescent="0.25">
      <c r="B22" s="164">
        <v>2013</v>
      </c>
      <c r="C22" s="150"/>
      <c r="D22" s="150"/>
      <c r="E22" s="150"/>
      <c r="F22" s="166"/>
      <c r="H22" s="163">
        <v>2013</v>
      </c>
      <c r="I22" s="162"/>
      <c r="J22" s="162"/>
      <c r="K22" s="162"/>
      <c r="L22" s="162"/>
      <c r="M22" s="162"/>
      <c r="N22" s="162"/>
    </row>
    <row r="23" spans="2:14" x14ac:dyDescent="0.25">
      <c r="B23" s="149" t="s">
        <v>5</v>
      </c>
      <c r="C23" s="154">
        <v>1038.347</v>
      </c>
      <c r="D23" s="154">
        <v>427.88</v>
      </c>
      <c r="E23" s="154">
        <v>505.63</v>
      </c>
      <c r="F23" s="170">
        <v>1971.857</v>
      </c>
      <c r="H23" s="149" t="s">
        <v>5</v>
      </c>
      <c r="I23" s="142">
        <v>181.33</v>
      </c>
      <c r="J23" s="142">
        <v>340.11329999999998</v>
      </c>
      <c r="K23" s="142">
        <v>504.91</v>
      </c>
      <c r="L23" s="142">
        <v>7.0033329999999996</v>
      </c>
      <c r="M23" s="142">
        <v>5</v>
      </c>
      <c r="N23" s="170">
        <v>1038.347</v>
      </c>
    </row>
    <row r="24" spans="2:14" x14ac:dyDescent="0.25">
      <c r="B24" s="149" t="s">
        <v>172</v>
      </c>
      <c r="C24" s="154">
        <v>6383.0330000000004</v>
      </c>
      <c r="D24" s="154">
        <v>3194.1979999999999</v>
      </c>
      <c r="E24" s="154">
        <v>1480.7550000000001</v>
      </c>
      <c r="F24" s="170">
        <v>11057.99</v>
      </c>
      <c r="H24" s="149" t="s">
        <v>172</v>
      </c>
      <c r="I24" s="142">
        <v>4319.8090000000002</v>
      </c>
      <c r="J24" s="142">
        <v>1135.529</v>
      </c>
      <c r="K24" s="142">
        <v>856.23749999999995</v>
      </c>
      <c r="L24" s="142">
        <v>31.12</v>
      </c>
      <c r="M24" s="142">
        <v>40.516669999999998</v>
      </c>
      <c r="N24" s="170">
        <v>6383.0330000000004</v>
      </c>
    </row>
    <row r="25" spans="2:14" x14ac:dyDescent="0.25">
      <c r="B25" s="149" t="s">
        <v>6</v>
      </c>
      <c r="C25" s="154">
        <v>511.61829999999998</v>
      </c>
      <c r="D25" s="154">
        <v>400.50330000000002</v>
      </c>
      <c r="E25" s="154">
        <v>116.1358</v>
      </c>
      <c r="F25" s="170">
        <v>1028.2570000000001</v>
      </c>
      <c r="H25" s="149" t="s">
        <v>6</v>
      </c>
      <c r="I25" s="142">
        <v>209.95920000000001</v>
      </c>
      <c r="J25" s="142">
        <v>76.593329999999995</v>
      </c>
      <c r="K25" s="142">
        <v>219.10579999999999</v>
      </c>
      <c r="L25" s="142">
        <v>5.65</v>
      </c>
      <c r="M25" s="142">
        <v>0.33</v>
      </c>
      <c r="N25" s="170">
        <v>511.61829999999998</v>
      </c>
    </row>
    <row r="26" spans="2:14" x14ac:dyDescent="0.25">
      <c r="B26" s="149" t="s">
        <v>7</v>
      </c>
      <c r="C26" s="154">
        <v>1810.777</v>
      </c>
      <c r="D26" s="154">
        <v>1784.33</v>
      </c>
      <c r="E26" s="154">
        <v>1292.08</v>
      </c>
      <c r="F26" s="170">
        <v>4887.1869999999999</v>
      </c>
      <c r="H26" s="149" t="s">
        <v>7</v>
      </c>
      <c r="I26" s="142">
        <v>198.13</v>
      </c>
      <c r="J26" s="142">
        <v>321.89999999999998</v>
      </c>
      <c r="K26" s="142">
        <v>1224.287</v>
      </c>
      <c r="L26" s="142">
        <v>58.93</v>
      </c>
      <c r="M26" s="142">
        <v>7.58</v>
      </c>
      <c r="N26" s="170">
        <v>1810.777</v>
      </c>
    </row>
    <row r="27" spans="2:14" x14ac:dyDescent="0.25">
      <c r="B27" s="149" t="s">
        <v>173</v>
      </c>
      <c r="C27" s="154">
        <v>51.666670000000003</v>
      </c>
      <c r="D27" s="154">
        <v>388.33330000000001</v>
      </c>
      <c r="E27" s="154">
        <v>35.833329999999997</v>
      </c>
      <c r="F27" s="170">
        <v>475.83330000000001</v>
      </c>
      <c r="H27" s="149" t="s">
        <v>173</v>
      </c>
      <c r="I27" s="142">
        <v>38.666670000000003</v>
      </c>
      <c r="J27" s="142">
        <v>5</v>
      </c>
      <c r="K27" s="142">
        <v>8</v>
      </c>
      <c r="L27" s="142">
        <v>0</v>
      </c>
      <c r="M27" s="142">
        <v>0</v>
      </c>
      <c r="N27" s="170">
        <v>51.666670000000003</v>
      </c>
    </row>
    <row r="28" spans="2:14" x14ac:dyDescent="0.25">
      <c r="B28" s="149" t="s">
        <v>8</v>
      </c>
      <c r="C28" s="170">
        <v>9795.4410000000007</v>
      </c>
      <c r="D28" s="170">
        <v>6195.2439999999997</v>
      </c>
      <c r="E28" s="170">
        <v>3430.4340000000002</v>
      </c>
      <c r="F28" s="170">
        <v>19421.12</v>
      </c>
      <c r="H28" s="149" t="s">
        <v>8</v>
      </c>
      <c r="I28" s="156">
        <v>4947.8950000000004</v>
      </c>
      <c r="J28" s="156">
        <v>1879.136</v>
      </c>
      <c r="K28" s="156">
        <v>2812.54</v>
      </c>
      <c r="L28" s="156">
        <v>102.7033</v>
      </c>
      <c r="M28" s="156">
        <v>53.426670000000001</v>
      </c>
      <c r="N28" s="156">
        <v>9795.4410000000007</v>
      </c>
    </row>
    <row r="29" spans="2:14" x14ac:dyDescent="0.25">
      <c r="B29" s="163">
        <v>2012</v>
      </c>
      <c r="C29" s="169"/>
      <c r="D29" s="169"/>
      <c r="E29" s="169"/>
      <c r="F29" s="173"/>
      <c r="H29" s="163">
        <v>2012</v>
      </c>
      <c r="I29" s="142"/>
      <c r="J29" s="142"/>
      <c r="K29" s="142"/>
      <c r="L29" s="142"/>
      <c r="M29" s="142"/>
      <c r="N29" s="191"/>
    </row>
    <row r="30" spans="2:14" x14ac:dyDescent="0.25">
      <c r="B30" s="149" t="s">
        <v>5</v>
      </c>
      <c r="C30" s="154">
        <v>535.34</v>
      </c>
      <c r="D30" s="154">
        <v>161.41999999999999</v>
      </c>
      <c r="E30" s="154">
        <v>94.9</v>
      </c>
      <c r="F30" s="170">
        <v>791.66</v>
      </c>
      <c r="H30" s="149" t="s">
        <v>5</v>
      </c>
      <c r="I30" s="142">
        <v>96.09</v>
      </c>
      <c r="J30" s="142">
        <v>153.16</v>
      </c>
      <c r="K30" s="142">
        <v>285.08999999999997</v>
      </c>
      <c r="L30" s="142">
        <v>0.25</v>
      </c>
      <c r="M30" s="142">
        <v>0.75</v>
      </c>
      <c r="N30" s="170">
        <v>535.34</v>
      </c>
    </row>
    <row r="31" spans="2:14" x14ac:dyDescent="0.25">
      <c r="B31" s="149" t="s">
        <v>172</v>
      </c>
      <c r="C31" s="154">
        <v>6424.79</v>
      </c>
      <c r="D31" s="154">
        <v>3626.9</v>
      </c>
      <c r="E31" s="154">
        <v>1401.21</v>
      </c>
      <c r="F31" s="170">
        <v>11452.9</v>
      </c>
      <c r="H31" s="149" t="s">
        <v>172</v>
      </c>
      <c r="I31" s="142">
        <v>4073.64</v>
      </c>
      <c r="J31" s="142">
        <v>1185.46</v>
      </c>
      <c r="K31" s="142">
        <v>1137.97</v>
      </c>
      <c r="L31" s="142">
        <v>18.72</v>
      </c>
      <c r="M31" s="142">
        <v>9</v>
      </c>
      <c r="N31" s="170">
        <v>6424.79</v>
      </c>
    </row>
    <row r="32" spans="2:14" x14ac:dyDescent="0.25">
      <c r="B32" s="149" t="s">
        <v>6</v>
      </c>
      <c r="C32" s="154">
        <v>843.46</v>
      </c>
      <c r="D32" s="154">
        <v>939.73</v>
      </c>
      <c r="E32" s="154">
        <v>440.29</v>
      </c>
      <c r="F32" s="170">
        <v>2223.48</v>
      </c>
      <c r="H32" s="149" t="s">
        <v>6</v>
      </c>
      <c r="I32" s="142">
        <v>325.2</v>
      </c>
      <c r="J32" s="142">
        <v>189.93</v>
      </c>
      <c r="K32" s="142">
        <v>302.17</v>
      </c>
      <c r="L32" s="142">
        <v>16.16</v>
      </c>
      <c r="M32" s="142">
        <v>10</v>
      </c>
      <c r="N32" s="170">
        <v>843.46</v>
      </c>
    </row>
    <row r="33" spans="2:14" x14ac:dyDescent="0.25">
      <c r="B33" s="149" t="s">
        <v>7</v>
      </c>
      <c r="C33" s="154">
        <v>2576.21</v>
      </c>
      <c r="D33" s="154">
        <v>2177.44</v>
      </c>
      <c r="E33" s="154">
        <v>1241.3599999999999</v>
      </c>
      <c r="F33" s="170">
        <v>5995.01</v>
      </c>
      <c r="H33" s="149" t="s">
        <v>7</v>
      </c>
      <c r="I33" s="142">
        <v>244.61</v>
      </c>
      <c r="J33" s="142">
        <v>314.93</v>
      </c>
      <c r="K33" s="142">
        <v>1815.7</v>
      </c>
      <c r="L33" s="142">
        <v>171.5</v>
      </c>
      <c r="M33" s="142">
        <v>29.47</v>
      </c>
      <c r="N33" s="170">
        <v>2576.21</v>
      </c>
    </row>
    <row r="34" spans="2:14" x14ac:dyDescent="0.25">
      <c r="B34" s="149" t="s">
        <v>173</v>
      </c>
      <c r="C34" s="154">
        <v>67</v>
      </c>
      <c r="D34" s="154">
        <v>284</v>
      </c>
      <c r="E34" s="154">
        <v>141</v>
      </c>
      <c r="F34" s="170">
        <v>492</v>
      </c>
      <c r="H34" s="149" t="s">
        <v>173</v>
      </c>
      <c r="I34" s="142">
        <v>43</v>
      </c>
      <c r="J34" s="142">
        <v>6</v>
      </c>
      <c r="K34" s="142">
        <v>18</v>
      </c>
      <c r="L34" s="142">
        <v>0</v>
      </c>
      <c r="M34" s="142">
        <v>0</v>
      </c>
      <c r="N34" s="170">
        <v>67</v>
      </c>
    </row>
    <row r="35" spans="2:14" x14ac:dyDescent="0.25">
      <c r="B35" s="151" t="s">
        <v>8</v>
      </c>
      <c r="C35" s="156">
        <v>10446.799999999999</v>
      </c>
      <c r="D35" s="156">
        <v>7189.49</v>
      </c>
      <c r="E35" s="156">
        <v>3318.76</v>
      </c>
      <c r="F35" s="156">
        <v>20955.05</v>
      </c>
      <c r="H35" s="151" t="s">
        <v>8</v>
      </c>
      <c r="I35" s="156">
        <v>4782.54</v>
      </c>
      <c r="J35" s="156">
        <v>1849.48</v>
      </c>
      <c r="K35" s="156">
        <v>3558.93</v>
      </c>
      <c r="L35" s="156">
        <v>206.63</v>
      </c>
      <c r="M35" s="156">
        <v>49.22</v>
      </c>
      <c r="N35" s="156">
        <v>10446.799999999999</v>
      </c>
    </row>
    <row r="36" spans="2:14" x14ac:dyDescent="0.25">
      <c r="B36" s="164">
        <v>2011</v>
      </c>
      <c r="C36" s="154"/>
      <c r="D36" s="154"/>
      <c r="E36" s="154"/>
      <c r="F36" s="170"/>
      <c r="H36" s="164">
        <v>2011</v>
      </c>
      <c r="I36" s="142"/>
      <c r="J36" s="142"/>
      <c r="K36" s="142"/>
      <c r="L36" s="142"/>
      <c r="M36" s="142"/>
      <c r="N36" s="191"/>
    </row>
    <row r="37" spans="2:14" x14ac:dyDescent="0.25">
      <c r="B37" s="149" t="s">
        <v>5</v>
      </c>
      <c r="C37" s="154">
        <v>443.37</v>
      </c>
      <c r="D37" s="154">
        <v>128.66</v>
      </c>
      <c r="E37" s="154">
        <v>87.8</v>
      </c>
      <c r="F37" s="170">
        <v>659.83</v>
      </c>
      <c r="H37" s="149" t="s">
        <v>5</v>
      </c>
      <c r="I37" s="142">
        <v>83.17</v>
      </c>
      <c r="J37" s="142">
        <v>121.55</v>
      </c>
      <c r="K37" s="142">
        <v>237.65</v>
      </c>
      <c r="L37" s="142">
        <v>0.25</v>
      </c>
      <c r="M37" s="142">
        <v>0.75</v>
      </c>
      <c r="N37" s="170">
        <v>443.37</v>
      </c>
    </row>
    <row r="38" spans="2:14" x14ac:dyDescent="0.25">
      <c r="B38" s="149" t="s">
        <v>172</v>
      </c>
      <c r="C38" s="154">
        <v>5969.83</v>
      </c>
      <c r="D38" s="154">
        <v>3178.13</v>
      </c>
      <c r="E38" s="154">
        <v>1375.97</v>
      </c>
      <c r="F38" s="170">
        <v>10523.93</v>
      </c>
      <c r="H38" s="149" t="s">
        <v>172</v>
      </c>
      <c r="I38" s="142">
        <v>3743.36</v>
      </c>
      <c r="J38" s="142">
        <v>1125.58</v>
      </c>
      <c r="K38" s="142">
        <v>1072.97</v>
      </c>
      <c r="L38" s="142">
        <v>17.920000000000002</v>
      </c>
      <c r="M38" s="142">
        <v>10</v>
      </c>
      <c r="N38" s="170">
        <v>5969.83</v>
      </c>
    </row>
    <row r="39" spans="2:14" x14ac:dyDescent="0.25">
      <c r="B39" s="149" t="s">
        <v>6</v>
      </c>
      <c r="C39" s="154">
        <v>725.47</v>
      </c>
      <c r="D39" s="154">
        <v>794.1</v>
      </c>
      <c r="E39" s="154">
        <v>432.16</v>
      </c>
      <c r="F39" s="170">
        <v>1951.73</v>
      </c>
      <c r="H39" s="149" t="s">
        <v>6</v>
      </c>
      <c r="I39" s="142">
        <v>314.20999999999998</v>
      </c>
      <c r="J39" s="142">
        <v>129.6</v>
      </c>
      <c r="K39" s="142">
        <v>275.08999999999997</v>
      </c>
      <c r="L39" s="142">
        <v>4.74</v>
      </c>
      <c r="M39" s="142">
        <v>1.83</v>
      </c>
      <c r="N39" s="170">
        <v>725.47</v>
      </c>
    </row>
    <row r="40" spans="2:14" x14ac:dyDescent="0.25">
      <c r="B40" s="149" t="s">
        <v>7</v>
      </c>
      <c r="C40" s="154">
        <v>2185.54</v>
      </c>
      <c r="D40" s="154">
        <v>1825.8</v>
      </c>
      <c r="E40" s="154">
        <v>1157.6199999999999</v>
      </c>
      <c r="F40" s="170">
        <v>5168.96</v>
      </c>
      <c r="H40" s="149" t="s">
        <v>7</v>
      </c>
      <c r="I40" s="142">
        <v>192.52</v>
      </c>
      <c r="J40" s="142">
        <v>247.07</v>
      </c>
      <c r="K40" s="142">
        <v>1568.09</v>
      </c>
      <c r="L40" s="142">
        <v>148.5</v>
      </c>
      <c r="M40" s="142">
        <v>29.36</v>
      </c>
      <c r="N40" s="170">
        <v>2185.54</v>
      </c>
    </row>
    <row r="41" spans="2:14" x14ac:dyDescent="0.25">
      <c r="B41" s="149" t="s">
        <v>173</v>
      </c>
      <c r="C41" s="30">
        <v>64</v>
      </c>
      <c r="D41" s="30">
        <v>275</v>
      </c>
      <c r="E41" s="30">
        <v>138</v>
      </c>
      <c r="F41" s="170">
        <v>477</v>
      </c>
      <c r="H41" s="149" t="s">
        <v>173</v>
      </c>
      <c r="I41" s="142">
        <v>41</v>
      </c>
      <c r="J41" s="142">
        <v>5</v>
      </c>
      <c r="K41" s="142">
        <v>18</v>
      </c>
      <c r="L41" s="142">
        <v>0</v>
      </c>
      <c r="M41" s="142">
        <v>0</v>
      </c>
      <c r="N41" s="170">
        <v>64</v>
      </c>
    </row>
    <row r="42" spans="2:14" x14ac:dyDescent="0.25">
      <c r="B42" s="151" t="s">
        <v>8</v>
      </c>
      <c r="C42" s="156">
        <v>9388.2099999999991</v>
      </c>
      <c r="D42" s="156">
        <v>6201.69</v>
      </c>
      <c r="E42" s="156">
        <v>3191.55</v>
      </c>
      <c r="F42" s="156">
        <v>18781.45</v>
      </c>
      <c r="H42" s="151" t="s">
        <v>8</v>
      </c>
      <c r="I42" s="156">
        <v>4374.26</v>
      </c>
      <c r="J42" s="156">
        <v>1628.8</v>
      </c>
      <c r="K42" s="156">
        <v>3171.8</v>
      </c>
      <c r="L42" s="156">
        <v>171.41</v>
      </c>
      <c r="M42" s="156">
        <v>41.94</v>
      </c>
      <c r="N42" s="156">
        <v>9388.2099999999991</v>
      </c>
    </row>
    <row r="43" spans="2:14" x14ac:dyDescent="0.25">
      <c r="B43" s="164">
        <v>2010</v>
      </c>
      <c r="C43" s="154"/>
      <c r="D43" s="154"/>
      <c r="E43" s="154"/>
      <c r="F43" s="170"/>
      <c r="H43" s="164">
        <v>2010</v>
      </c>
      <c r="I43" s="142"/>
      <c r="J43" s="142"/>
      <c r="K43" s="142"/>
      <c r="L43" s="142"/>
      <c r="M43" s="142"/>
      <c r="N43" s="191"/>
    </row>
    <row r="44" spans="2:14" x14ac:dyDescent="0.25">
      <c r="B44" s="149" t="s">
        <v>5</v>
      </c>
      <c r="C44" s="154">
        <v>504.91</v>
      </c>
      <c r="D44" s="154">
        <v>195.78</v>
      </c>
      <c r="E44" s="154">
        <v>51.2</v>
      </c>
      <c r="F44" s="170">
        <v>751.89</v>
      </c>
      <c r="H44" s="149" t="s">
        <v>5</v>
      </c>
      <c r="I44" s="142">
        <v>62.98</v>
      </c>
      <c r="J44" s="142">
        <v>91.01</v>
      </c>
      <c r="K44" s="142">
        <v>322.92</v>
      </c>
      <c r="L44" s="142">
        <v>24</v>
      </c>
      <c r="M44" s="142">
        <v>4</v>
      </c>
      <c r="N44" s="170">
        <v>504.91</v>
      </c>
    </row>
    <row r="45" spans="2:14" x14ac:dyDescent="0.25">
      <c r="B45" s="149" t="s">
        <v>172</v>
      </c>
      <c r="C45" s="154">
        <v>6659.46</v>
      </c>
      <c r="D45" s="154">
        <v>3313.33</v>
      </c>
      <c r="E45" s="154">
        <v>1211.8900000000001</v>
      </c>
      <c r="F45" s="170">
        <v>11184.68</v>
      </c>
      <c r="H45" s="149" t="s">
        <v>172</v>
      </c>
      <c r="I45" s="142">
        <v>3421.26</v>
      </c>
      <c r="J45" s="142">
        <v>1384.38</v>
      </c>
      <c r="K45" s="142">
        <v>1419.82</v>
      </c>
      <c r="L45" s="142">
        <v>5</v>
      </c>
      <c r="M45" s="142">
        <v>429</v>
      </c>
      <c r="N45" s="170">
        <v>6659.46</v>
      </c>
    </row>
    <row r="46" spans="2:14" x14ac:dyDescent="0.25">
      <c r="B46" s="149" t="s">
        <v>6</v>
      </c>
      <c r="C46" s="154">
        <v>700.78</v>
      </c>
      <c r="D46" s="154">
        <v>638.4</v>
      </c>
      <c r="E46" s="154">
        <v>427.04</v>
      </c>
      <c r="F46" s="170">
        <v>1766.22</v>
      </c>
      <c r="H46" s="149" t="s">
        <v>6</v>
      </c>
      <c r="I46" s="142">
        <v>309.22000000000003</v>
      </c>
      <c r="J46" s="142">
        <v>141.31</v>
      </c>
      <c r="K46" s="142">
        <v>250.25</v>
      </c>
      <c r="L46" s="142">
        <v>0</v>
      </c>
      <c r="M46" s="142">
        <v>0</v>
      </c>
      <c r="N46" s="170">
        <v>700.78</v>
      </c>
    </row>
    <row r="47" spans="2:14" x14ac:dyDescent="0.25">
      <c r="B47" s="149" t="s">
        <v>7</v>
      </c>
      <c r="C47" s="154">
        <v>1588.21</v>
      </c>
      <c r="D47" s="154">
        <v>1554.74</v>
      </c>
      <c r="E47" s="154">
        <v>1064.74</v>
      </c>
      <c r="F47" s="170">
        <v>4207.6899999999996</v>
      </c>
      <c r="H47" s="149" t="s">
        <v>7</v>
      </c>
      <c r="I47" s="142">
        <v>153.11000000000001</v>
      </c>
      <c r="J47" s="142">
        <v>196.09</v>
      </c>
      <c r="K47" s="142">
        <v>1109.01</v>
      </c>
      <c r="L47" s="142">
        <v>38</v>
      </c>
      <c r="M47" s="142">
        <v>92</v>
      </c>
      <c r="N47" s="170">
        <v>1588.21</v>
      </c>
    </row>
    <row r="48" spans="2:14" x14ac:dyDescent="0.25">
      <c r="B48" s="149" t="s">
        <v>173</v>
      </c>
      <c r="C48" s="154">
        <v>114</v>
      </c>
      <c r="D48" s="154">
        <v>396</v>
      </c>
      <c r="E48" s="154">
        <v>122</v>
      </c>
      <c r="F48" s="170">
        <v>503</v>
      </c>
      <c r="H48" s="149" t="s">
        <v>173</v>
      </c>
      <c r="I48" s="142">
        <v>92</v>
      </c>
      <c r="J48" s="142">
        <v>6</v>
      </c>
      <c r="K48" s="142">
        <v>16</v>
      </c>
      <c r="L48" s="142">
        <v>0</v>
      </c>
      <c r="M48" s="142">
        <v>0</v>
      </c>
      <c r="N48" s="170">
        <v>114</v>
      </c>
    </row>
    <row r="49" spans="2:14" x14ac:dyDescent="0.25">
      <c r="B49" s="151" t="s">
        <v>8</v>
      </c>
      <c r="C49" s="156">
        <v>9567.36</v>
      </c>
      <c r="D49" s="156">
        <v>6098.25</v>
      </c>
      <c r="E49" s="156">
        <v>2876.87</v>
      </c>
      <c r="F49" s="156">
        <v>18413.48</v>
      </c>
      <c r="H49" s="151" t="s">
        <v>8</v>
      </c>
      <c r="I49" s="156">
        <v>4038.57</v>
      </c>
      <c r="J49" s="156">
        <v>1818.79</v>
      </c>
      <c r="K49" s="156">
        <v>3118</v>
      </c>
      <c r="L49" s="156">
        <v>67</v>
      </c>
      <c r="M49" s="156">
        <v>525</v>
      </c>
      <c r="N49" s="156">
        <v>9567.36</v>
      </c>
    </row>
    <row r="50" spans="2:14" x14ac:dyDescent="0.25">
      <c r="B50" s="164">
        <v>2009</v>
      </c>
      <c r="C50" s="154"/>
      <c r="D50" s="154"/>
      <c r="E50" s="154"/>
      <c r="F50" s="170"/>
      <c r="H50" s="164">
        <v>2009</v>
      </c>
      <c r="I50" s="142"/>
      <c r="J50" s="142"/>
      <c r="K50" s="142"/>
      <c r="L50" s="142"/>
      <c r="M50" s="142"/>
      <c r="N50" s="191"/>
    </row>
    <row r="51" spans="2:14" x14ac:dyDescent="0.25">
      <c r="B51" s="149" t="s">
        <v>5</v>
      </c>
      <c r="C51" s="154">
        <v>506.45</v>
      </c>
      <c r="D51" s="154">
        <v>198.74</v>
      </c>
      <c r="E51" s="154">
        <v>51.37</v>
      </c>
      <c r="F51" s="170">
        <v>756.56</v>
      </c>
      <c r="H51" s="149" t="s">
        <v>5</v>
      </c>
      <c r="I51" s="142">
        <v>57.45</v>
      </c>
      <c r="J51" s="142">
        <v>92.18</v>
      </c>
      <c r="K51" s="142">
        <v>328.82</v>
      </c>
      <c r="L51" s="142">
        <v>24</v>
      </c>
      <c r="M51" s="142">
        <v>4</v>
      </c>
      <c r="N51" s="170">
        <v>506.45</v>
      </c>
    </row>
    <row r="52" spans="2:14" x14ac:dyDescent="0.25">
      <c r="B52" s="149" t="s">
        <v>172</v>
      </c>
      <c r="C52" s="154">
        <v>6260.95</v>
      </c>
      <c r="D52" s="154">
        <v>3066.8</v>
      </c>
      <c r="E52" s="154">
        <v>1097.8499999999999</v>
      </c>
      <c r="F52" s="170">
        <v>10425.6</v>
      </c>
      <c r="H52" s="149" t="s">
        <v>172</v>
      </c>
      <c r="I52" s="142">
        <v>3177.6</v>
      </c>
      <c r="J52" s="142">
        <v>1289.99</v>
      </c>
      <c r="K52" s="142">
        <v>1352.36</v>
      </c>
      <c r="L52" s="142">
        <v>1</v>
      </c>
      <c r="M52" s="142">
        <v>440</v>
      </c>
      <c r="N52" s="170">
        <v>6260.95</v>
      </c>
    </row>
    <row r="53" spans="2:14" x14ac:dyDescent="0.25">
      <c r="B53" s="149" t="s">
        <v>6</v>
      </c>
      <c r="C53" s="154">
        <v>689.45</v>
      </c>
      <c r="D53" s="154">
        <v>601.71</v>
      </c>
      <c r="E53" s="154">
        <v>467.86</v>
      </c>
      <c r="F53" s="170">
        <v>1759.02</v>
      </c>
      <c r="H53" s="149" t="s">
        <v>6</v>
      </c>
      <c r="I53" s="142">
        <v>296.38</v>
      </c>
      <c r="J53" s="142">
        <v>141.33000000000001</v>
      </c>
      <c r="K53" s="142">
        <v>251.74</v>
      </c>
      <c r="L53" s="142">
        <v>0</v>
      </c>
      <c r="M53" s="142">
        <v>0</v>
      </c>
      <c r="N53" s="170">
        <v>689.45</v>
      </c>
    </row>
    <row r="54" spans="2:14" x14ac:dyDescent="0.25">
      <c r="B54" s="149" t="s">
        <v>7</v>
      </c>
      <c r="C54" s="154">
        <v>1313.66</v>
      </c>
      <c r="D54" s="154">
        <v>1445.1</v>
      </c>
      <c r="E54" s="154">
        <v>910.55</v>
      </c>
      <c r="F54" s="170">
        <v>3669.31</v>
      </c>
      <c r="H54" s="149" t="s">
        <v>7</v>
      </c>
      <c r="I54" s="142">
        <v>150.32</v>
      </c>
      <c r="J54" s="142">
        <v>206.54</v>
      </c>
      <c r="K54" s="142">
        <v>861.8</v>
      </c>
      <c r="L54" s="142">
        <v>34</v>
      </c>
      <c r="M54" s="142">
        <v>61</v>
      </c>
      <c r="N54" s="170">
        <v>1313.66</v>
      </c>
    </row>
    <row r="55" spans="2:14" x14ac:dyDescent="0.25">
      <c r="B55" s="149" t="s">
        <v>173</v>
      </c>
      <c r="C55" s="154">
        <v>115</v>
      </c>
      <c r="D55" s="154">
        <v>355</v>
      </c>
      <c r="E55" s="154">
        <v>114</v>
      </c>
      <c r="F55" s="170">
        <v>484</v>
      </c>
      <c r="H55" s="149" t="s">
        <v>173</v>
      </c>
      <c r="I55" s="142">
        <v>92</v>
      </c>
      <c r="J55" s="142">
        <v>6</v>
      </c>
      <c r="K55" s="142">
        <v>17</v>
      </c>
      <c r="L55" s="142">
        <v>0</v>
      </c>
      <c r="M55" s="142">
        <v>0</v>
      </c>
      <c r="N55" s="170">
        <v>115</v>
      </c>
    </row>
    <row r="56" spans="2:14" x14ac:dyDescent="0.25">
      <c r="B56" s="151" t="s">
        <v>8</v>
      </c>
      <c r="C56" s="156">
        <v>8885.51</v>
      </c>
      <c r="D56" s="156">
        <v>5667.35</v>
      </c>
      <c r="E56" s="156">
        <v>2641.63</v>
      </c>
      <c r="F56" s="156">
        <v>17094.490000000002</v>
      </c>
      <c r="H56" s="151" t="s">
        <v>8</v>
      </c>
      <c r="I56" s="156">
        <v>3773.75</v>
      </c>
      <c r="J56" s="156">
        <v>1736.04</v>
      </c>
      <c r="K56" s="156">
        <v>2811.72</v>
      </c>
      <c r="L56" s="156">
        <v>59</v>
      </c>
      <c r="M56" s="156">
        <v>505</v>
      </c>
      <c r="N56" s="156">
        <v>8885.51</v>
      </c>
    </row>
    <row r="58" spans="2:14" x14ac:dyDescent="0.25">
      <c r="B58" s="195"/>
      <c r="C58" s="195"/>
      <c r="D58" s="195"/>
      <c r="E58" s="195"/>
      <c r="F58" s="195"/>
      <c r="H58" s="195"/>
      <c r="I58" s="195"/>
      <c r="J58" s="195"/>
      <c r="K58" s="195"/>
      <c r="L58" s="195"/>
      <c r="M58" s="195"/>
      <c r="N58" s="195"/>
    </row>
  </sheetData>
  <mergeCells count="2">
    <mergeCell ref="B6:F6"/>
    <mergeCell ref="H6:N6"/>
  </mergeCells>
  <hyperlinks>
    <hyperlink ref="A1" location="ÍNDICE!A1" display="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6"/>
  <sheetViews>
    <sheetView zoomScale="90" zoomScaleNormal="90" workbookViewId="0">
      <selection activeCell="A38" sqref="A38"/>
    </sheetView>
  </sheetViews>
  <sheetFormatPr baseColWidth="10" defaultRowHeight="15" x14ac:dyDescent="0.25"/>
  <cols>
    <col min="3" max="3" width="44.42578125" bestFit="1" customWidth="1"/>
    <col min="5" max="5" width="12.5703125" customWidth="1"/>
    <col min="7" max="7" width="14.7109375" bestFit="1" customWidth="1"/>
  </cols>
  <sheetData>
    <row r="1" spans="1:8" s="51" customFormat="1" x14ac:dyDescent="0.25">
      <c r="A1" s="56" t="s">
        <v>127</v>
      </c>
    </row>
    <row r="2" spans="1:8" x14ac:dyDescent="0.25">
      <c r="A2" s="1" t="s">
        <v>369</v>
      </c>
    </row>
    <row r="4" spans="1:8" s="36" customFormat="1" x14ac:dyDescent="0.25">
      <c r="A4" s="55" t="s">
        <v>98</v>
      </c>
      <c r="B4" s="51" t="s">
        <v>572</v>
      </c>
    </row>
    <row r="6" spans="1:8" x14ac:dyDescent="0.25">
      <c r="B6" s="658" t="s">
        <v>68</v>
      </c>
      <c r="C6" s="658"/>
      <c r="D6" s="700" t="s">
        <v>574</v>
      </c>
      <c r="E6" s="700"/>
      <c r="F6" s="700"/>
      <c r="G6" s="700"/>
      <c r="H6" s="700"/>
    </row>
    <row r="7" spans="1:8" ht="15.75" thickBot="1" x14ac:dyDescent="0.3">
      <c r="B7" s="659"/>
      <c r="C7" s="659"/>
      <c r="D7" s="12" t="s">
        <v>5</v>
      </c>
      <c r="E7" s="12" t="s">
        <v>46</v>
      </c>
      <c r="F7" s="12" t="s">
        <v>6</v>
      </c>
      <c r="G7" s="12" t="s">
        <v>7</v>
      </c>
      <c r="H7" s="49" t="s">
        <v>8</v>
      </c>
    </row>
    <row r="8" spans="1:8" ht="15.75" thickTop="1" x14ac:dyDescent="0.25">
      <c r="B8" s="37" t="s">
        <v>71</v>
      </c>
      <c r="C8" s="9" t="s">
        <v>72</v>
      </c>
      <c r="D8" s="153">
        <v>0</v>
      </c>
      <c r="E8" s="153">
        <v>58.44</v>
      </c>
      <c r="F8" s="153">
        <v>7</v>
      </c>
      <c r="G8" s="153">
        <v>11</v>
      </c>
      <c r="H8" s="154">
        <v>76.44</v>
      </c>
    </row>
    <row r="9" spans="1:8" x14ac:dyDescent="0.25">
      <c r="B9" s="38" t="s">
        <v>73</v>
      </c>
      <c r="C9" s="10" t="s">
        <v>74</v>
      </c>
      <c r="D9" s="154">
        <v>0</v>
      </c>
      <c r="E9" s="154">
        <v>380.52</v>
      </c>
      <c r="F9" s="154">
        <v>29.58</v>
      </c>
      <c r="G9" s="154">
        <v>94.83</v>
      </c>
      <c r="H9" s="154">
        <v>504.94</v>
      </c>
    </row>
    <row r="10" spans="1:8" x14ac:dyDescent="0.25">
      <c r="B10" s="38" t="s">
        <v>75</v>
      </c>
      <c r="C10" s="10" t="s">
        <v>76</v>
      </c>
      <c r="D10" s="154"/>
      <c r="E10" s="154">
        <v>40.92</v>
      </c>
      <c r="F10" s="154"/>
      <c r="G10" s="154">
        <v>10.67</v>
      </c>
      <c r="H10" s="154">
        <v>51.58</v>
      </c>
    </row>
    <row r="11" spans="1:8" x14ac:dyDescent="0.25">
      <c r="B11" s="38" t="s">
        <v>77</v>
      </c>
      <c r="C11" s="10" t="s">
        <v>78</v>
      </c>
      <c r="D11" s="154">
        <v>0</v>
      </c>
      <c r="E11" s="154">
        <v>85.77</v>
      </c>
      <c r="F11" s="154">
        <v>107.08</v>
      </c>
      <c r="G11" s="154">
        <v>68.38</v>
      </c>
      <c r="H11" s="154">
        <v>261.23</v>
      </c>
    </row>
    <row r="12" spans="1:8" x14ac:dyDescent="0.25">
      <c r="B12" s="38" t="s">
        <v>79</v>
      </c>
      <c r="C12" s="10" t="s">
        <v>80</v>
      </c>
      <c r="D12" s="154">
        <v>15.17</v>
      </c>
      <c r="E12" s="154">
        <v>986.58</v>
      </c>
      <c r="F12" s="154">
        <v>739.77</v>
      </c>
      <c r="G12" s="154">
        <v>252.92</v>
      </c>
      <c r="H12" s="154">
        <v>1994.44</v>
      </c>
    </row>
    <row r="13" spans="1:8" x14ac:dyDescent="0.25">
      <c r="B13" s="38" t="s">
        <v>81</v>
      </c>
      <c r="C13" s="10" t="s">
        <v>82</v>
      </c>
      <c r="D13" s="154">
        <v>0</v>
      </c>
      <c r="E13" s="154"/>
      <c r="F13" s="154">
        <v>24</v>
      </c>
      <c r="G13" s="154">
        <v>102.46</v>
      </c>
      <c r="H13" s="154">
        <v>126.46</v>
      </c>
    </row>
    <row r="14" spans="1:8" x14ac:dyDescent="0.25">
      <c r="B14" s="38" t="s">
        <v>83</v>
      </c>
      <c r="C14" s="10" t="s">
        <v>84</v>
      </c>
      <c r="D14" s="154">
        <v>11.42</v>
      </c>
      <c r="E14" s="154">
        <v>290.73</v>
      </c>
      <c r="F14" s="154"/>
      <c r="G14" s="154">
        <v>40.04</v>
      </c>
      <c r="H14" s="154">
        <v>342.19</v>
      </c>
    </row>
    <row r="15" spans="1:8" x14ac:dyDescent="0.25">
      <c r="B15" s="38" t="s">
        <v>85</v>
      </c>
      <c r="C15" s="10" t="s">
        <v>86</v>
      </c>
      <c r="D15" s="154">
        <v>0</v>
      </c>
      <c r="E15" s="154">
        <v>912.06</v>
      </c>
      <c r="F15" s="154">
        <v>59.5</v>
      </c>
      <c r="G15" s="154">
        <v>372.5</v>
      </c>
      <c r="H15" s="154">
        <v>1344.06</v>
      </c>
    </row>
    <row r="16" spans="1:8" x14ac:dyDescent="0.25">
      <c r="B16" s="38" t="s">
        <v>87</v>
      </c>
      <c r="C16" s="10" t="s">
        <v>181</v>
      </c>
      <c r="D16" s="154">
        <v>33.229999999999997</v>
      </c>
      <c r="E16" s="154">
        <v>477.04</v>
      </c>
      <c r="F16" s="154">
        <v>7.75</v>
      </c>
      <c r="G16" s="154">
        <v>40.270000000000003</v>
      </c>
      <c r="H16" s="154">
        <v>558.29</v>
      </c>
    </row>
    <row r="17" spans="2:9" x14ac:dyDescent="0.25">
      <c r="B17" s="38" t="s">
        <v>90</v>
      </c>
      <c r="C17" s="10" t="s">
        <v>91</v>
      </c>
      <c r="D17" s="154">
        <v>0</v>
      </c>
      <c r="E17" s="154">
        <v>65.75</v>
      </c>
      <c r="F17" s="154">
        <v>0</v>
      </c>
      <c r="G17" s="154">
        <v>167.54</v>
      </c>
      <c r="H17" s="154">
        <v>233.29</v>
      </c>
    </row>
    <row r="18" spans="2:9" x14ac:dyDescent="0.25">
      <c r="B18" s="38" t="s">
        <v>92</v>
      </c>
      <c r="C18" s="10" t="s">
        <v>93</v>
      </c>
      <c r="D18" s="154"/>
      <c r="E18" s="154"/>
      <c r="F18" s="154"/>
      <c r="G18" s="154">
        <v>4.46</v>
      </c>
      <c r="H18" s="154">
        <v>4.46</v>
      </c>
    </row>
    <row r="19" spans="2:9" x14ac:dyDescent="0.25">
      <c r="B19" s="38" t="s">
        <v>94</v>
      </c>
      <c r="C19" s="10" t="s">
        <v>95</v>
      </c>
      <c r="D19" s="154">
        <v>18</v>
      </c>
      <c r="E19" s="154">
        <v>67.25</v>
      </c>
      <c r="F19" s="154">
        <v>22.92</v>
      </c>
      <c r="G19" s="154">
        <v>0</v>
      </c>
      <c r="H19" s="154">
        <v>108.17</v>
      </c>
    </row>
    <row r="20" spans="2:9" x14ac:dyDescent="0.25">
      <c r="B20" s="38" t="s">
        <v>96</v>
      </c>
      <c r="C20" s="10" t="s">
        <v>97</v>
      </c>
      <c r="D20" s="154">
        <v>2038.29</v>
      </c>
      <c r="E20" s="154">
        <v>8071.17</v>
      </c>
      <c r="F20" s="154">
        <v>1225.77</v>
      </c>
      <c r="G20" s="154">
        <v>4267.9799999999996</v>
      </c>
      <c r="H20" s="154">
        <v>15603.21</v>
      </c>
    </row>
    <row r="21" spans="2:9" x14ac:dyDescent="0.25">
      <c r="B21" s="38" t="s">
        <v>88</v>
      </c>
      <c r="C21" s="10" t="s">
        <v>89</v>
      </c>
      <c r="D21" s="154">
        <v>0</v>
      </c>
      <c r="E21" s="154">
        <v>636.38</v>
      </c>
      <c r="F21" s="154">
        <v>122.75</v>
      </c>
      <c r="G21" s="154">
        <v>25.5</v>
      </c>
      <c r="H21" s="154">
        <v>784.63</v>
      </c>
    </row>
    <row r="22" spans="2:9" x14ac:dyDescent="0.25">
      <c r="B22" s="166" t="s">
        <v>69</v>
      </c>
      <c r="C22" s="149" t="s">
        <v>70</v>
      </c>
      <c r="D22" s="154">
        <v>0</v>
      </c>
      <c r="E22" s="154">
        <v>76.92</v>
      </c>
      <c r="F22" s="154">
        <v>8.67</v>
      </c>
      <c r="G22" s="154">
        <v>0.73</v>
      </c>
      <c r="H22" s="154">
        <v>86.31</v>
      </c>
    </row>
    <row r="23" spans="2:9" s="195" customFormat="1" x14ac:dyDescent="0.25">
      <c r="B23" s="461"/>
      <c r="C23" s="460" t="s">
        <v>571</v>
      </c>
      <c r="D23" s="155">
        <v>0</v>
      </c>
      <c r="E23" s="155"/>
      <c r="F23" s="155"/>
      <c r="G23" s="155">
        <v>154.21</v>
      </c>
      <c r="H23" s="154">
        <v>154.21</v>
      </c>
    </row>
    <row r="24" spans="2:9" x14ac:dyDescent="0.25">
      <c r="B24" s="11"/>
      <c r="C24" s="11" t="s">
        <v>2</v>
      </c>
      <c r="D24" s="156">
        <v>2116.1</v>
      </c>
      <c r="E24" s="156">
        <v>12149.52</v>
      </c>
      <c r="F24" s="156">
        <v>2354.79</v>
      </c>
      <c r="G24" s="156">
        <v>5613.48</v>
      </c>
      <c r="H24" s="160">
        <v>22233.9</v>
      </c>
    </row>
    <row r="25" spans="2:9" s="141" customFormat="1" x14ac:dyDescent="0.25">
      <c r="B25" s="83" t="s">
        <v>469</v>
      </c>
    </row>
    <row r="27" spans="2:9" x14ac:dyDescent="0.25">
      <c r="B27" s="658" t="s">
        <v>68</v>
      </c>
      <c r="C27" s="658"/>
      <c r="D27" s="700" t="s">
        <v>573</v>
      </c>
      <c r="E27" s="700"/>
      <c r="F27" s="700"/>
      <c r="G27" s="700"/>
      <c r="H27" s="700"/>
      <c r="I27" s="129"/>
    </row>
    <row r="28" spans="2:9" ht="15.75" thickBot="1" x14ac:dyDescent="0.3">
      <c r="B28" s="659"/>
      <c r="C28" s="659"/>
      <c r="D28" s="152" t="s">
        <v>5</v>
      </c>
      <c r="E28" s="152" t="s">
        <v>46</v>
      </c>
      <c r="F28" s="152" t="s">
        <v>6</v>
      </c>
      <c r="G28" s="152" t="s">
        <v>7</v>
      </c>
      <c r="H28" s="152" t="s">
        <v>8</v>
      </c>
      <c r="I28" s="129"/>
    </row>
    <row r="29" spans="2:9" ht="15.75" thickTop="1" x14ac:dyDescent="0.25">
      <c r="B29" s="165" t="s">
        <v>71</v>
      </c>
      <c r="C29" s="147" t="s">
        <v>72</v>
      </c>
      <c r="D29" s="153">
        <v>0</v>
      </c>
      <c r="E29" s="153">
        <v>41.33</v>
      </c>
      <c r="F29" s="153">
        <v>7</v>
      </c>
      <c r="G29" s="153">
        <v>11</v>
      </c>
      <c r="H29" s="154">
        <v>59.33</v>
      </c>
      <c r="I29" s="129"/>
    </row>
    <row r="30" spans="2:9" x14ac:dyDescent="0.25">
      <c r="B30" s="166" t="s">
        <v>73</v>
      </c>
      <c r="C30" s="149" t="s">
        <v>74</v>
      </c>
      <c r="D30" s="154">
        <v>0</v>
      </c>
      <c r="E30" s="154">
        <v>220.12</v>
      </c>
      <c r="F30" s="154">
        <v>14.78</v>
      </c>
      <c r="G30" s="154">
        <v>67.239999999999995</v>
      </c>
      <c r="H30" s="154">
        <v>302.14999999999998</v>
      </c>
      <c r="I30" s="129"/>
    </row>
    <row r="31" spans="2:9" x14ac:dyDescent="0.25">
      <c r="B31" s="166" t="s">
        <v>75</v>
      </c>
      <c r="C31" s="149" t="s">
        <v>76</v>
      </c>
      <c r="D31" s="154"/>
      <c r="E31" s="154">
        <v>15.41</v>
      </c>
      <c r="F31" s="154"/>
      <c r="G31" s="154">
        <v>10.17</v>
      </c>
      <c r="H31" s="154">
        <v>25.58</v>
      </c>
      <c r="I31" s="129"/>
    </row>
    <row r="32" spans="2:9" x14ac:dyDescent="0.25">
      <c r="B32" s="166" t="s">
        <v>77</v>
      </c>
      <c r="C32" s="149" t="s">
        <v>78</v>
      </c>
      <c r="D32" s="154">
        <v>0</v>
      </c>
      <c r="E32" s="154">
        <v>25.24</v>
      </c>
      <c r="F32" s="154">
        <v>107.08</v>
      </c>
      <c r="G32" s="154">
        <v>52.18</v>
      </c>
      <c r="H32" s="154">
        <v>184.5</v>
      </c>
      <c r="I32" s="129"/>
    </row>
    <row r="33" spans="2:9" x14ac:dyDescent="0.25">
      <c r="B33" s="166" t="s">
        <v>79</v>
      </c>
      <c r="C33" s="149" t="s">
        <v>80</v>
      </c>
      <c r="D33" s="154">
        <v>13.92</v>
      </c>
      <c r="E33" s="154">
        <v>523.95000000000005</v>
      </c>
      <c r="F33" s="154">
        <v>737.65</v>
      </c>
      <c r="G33" s="154">
        <v>177.38</v>
      </c>
      <c r="H33" s="154">
        <v>1452.89</v>
      </c>
      <c r="I33" s="129"/>
    </row>
    <row r="34" spans="2:9" x14ac:dyDescent="0.25">
      <c r="B34" s="166" t="s">
        <v>81</v>
      </c>
      <c r="C34" s="149" t="s">
        <v>82</v>
      </c>
      <c r="D34" s="154">
        <v>0</v>
      </c>
      <c r="E34" s="154"/>
      <c r="F34" s="154">
        <v>24</v>
      </c>
      <c r="G34" s="154">
        <v>91.83</v>
      </c>
      <c r="H34" s="154">
        <v>115.83</v>
      </c>
      <c r="I34" s="129"/>
    </row>
    <row r="35" spans="2:9" x14ac:dyDescent="0.25">
      <c r="B35" s="166" t="s">
        <v>83</v>
      </c>
      <c r="C35" s="149" t="s">
        <v>84</v>
      </c>
      <c r="D35" s="154">
        <v>11.42</v>
      </c>
      <c r="E35" s="154">
        <v>193.54</v>
      </c>
      <c r="F35" s="154"/>
      <c r="G35" s="154">
        <v>18.559999999999999</v>
      </c>
      <c r="H35" s="154">
        <v>223.52</v>
      </c>
      <c r="I35" s="129"/>
    </row>
    <row r="36" spans="2:9" x14ac:dyDescent="0.25">
      <c r="B36" s="166" t="s">
        <v>85</v>
      </c>
      <c r="C36" s="149" t="s">
        <v>86</v>
      </c>
      <c r="D36" s="154">
        <v>0</v>
      </c>
      <c r="E36" s="154">
        <v>526.27</v>
      </c>
      <c r="F36" s="154">
        <v>52.98</v>
      </c>
      <c r="G36" s="154">
        <v>290.14</v>
      </c>
      <c r="H36" s="154">
        <v>869.39</v>
      </c>
      <c r="I36" s="129"/>
    </row>
    <row r="37" spans="2:9" x14ac:dyDescent="0.25">
      <c r="B37" s="166" t="s">
        <v>87</v>
      </c>
      <c r="C37" s="149" t="s">
        <v>181</v>
      </c>
      <c r="D37" s="154">
        <v>30.13</v>
      </c>
      <c r="E37" s="154">
        <v>154.66999999999999</v>
      </c>
      <c r="F37" s="154">
        <v>5.01</v>
      </c>
      <c r="G37" s="154">
        <v>31.73</v>
      </c>
      <c r="H37" s="154">
        <v>221.54</v>
      </c>
      <c r="I37" s="129"/>
    </row>
    <row r="38" spans="2:9" x14ac:dyDescent="0.25">
      <c r="B38" s="166" t="s">
        <v>90</v>
      </c>
      <c r="C38" s="149" t="s">
        <v>91</v>
      </c>
      <c r="D38" s="154">
        <v>0</v>
      </c>
      <c r="E38" s="154">
        <v>52.48</v>
      </c>
      <c r="F38" s="154">
        <v>0</v>
      </c>
      <c r="G38" s="154">
        <v>120.2</v>
      </c>
      <c r="H38" s="154">
        <v>172.69</v>
      </c>
      <c r="I38" s="129"/>
    </row>
    <row r="39" spans="2:9" x14ac:dyDescent="0.25">
      <c r="B39" s="166" t="s">
        <v>92</v>
      </c>
      <c r="C39" s="149" t="s">
        <v>93</v>
      </c>
      <c r="D39" s="154"/>
      <c r="E39" s="154"/>
      <c r="F39" s="154"/>
      <c r="G39" s="154">
        <v>0.68</v>
      </c>
      <c r="H39" s="154">
        <v>0.68</v>
      </c>
      <c r="I39" s="129"/>
    </row>
    <row r="40" spans="2:9" x14ac:dyDescent="0.25">
      <c r="B40" s="166" t="s">
        <v>94</v>
      </c>
      <c r="C40" s="149" t="s">
        <v>95</v>
      </c>
      <c r="D40" s="154">
        <v>18</v>
      </c>
      <c r="E40" s="154">
        <v>40.520000000000003</v>
      </c>
      <c r="F40" s="154">
        <v>22.29</v>
      </c>
      <c r="G40" s="154">
        <v>0</v>
      </c>
      <c r="H40" s="154">
        <v>80.81</v>
      </c>
      <c r="I40" s="129"/>
    </row>
    <row r="41" spans="2:9" x14ac:dyDescent="0.25">
      <c r="B41" s="166" t="s">
        <v>96</v>
      </c>
      <c r="C41" s="149" t="s">
        <v>97</v>
      </c>
      <c r="D41" s="154">
        <v>1421.24</v>
      </c>
      <c r="E41" s="154">
        <v>4976.07</v>
      </c>
      <c r="F41" s="154">
        <v>703.05</v>
      </c>
      <c r="G41" s="154">
        <v>3411.92</v>
      </c>
      <c r="H41" s="154">
        <v>10512.28</v>
      </c>
      <c r="I41" s="129"/>
    </row>
    <row r="42" spans="2:9" x14ac:dyDescent="0.25">
      <c r="B42" s="166" t="s">
        <v>88</v>
      </c>
      <c r="C42" s="149" t="s">
        <v>89</v>
      </c>
      <c r="D42" s="154">
        <v>0</v>
      </c>
      <c r="E42" s="154">
        <v>375.03</v>
      </c>
      <c r="F42" s="154">
        <v>122.5</v>
      </c>
      <c r="G42" s="154">
        <v>15.35</v>
      </c>
      <c r="H42" s="154">
        <v>512.88</v>
      </c>
      <c r="I42" s="129"/>
    </row>
    <row r="43" spans="2:9" x14ac:dyDescent="0.25">
      <c r="B43" s="166" t="s">
        <v>69</v>
      </c>
      <c r="C43" s="149" t="s">
        <v>70</v>
      </c>
      <c r="D43" s="154">
        <v>0</v>
      </c>
      <c r="E43" s="154">
        <v>45.15</v>
      </c>
      <c r="F43" s="154">
        <v>7.99</v>
      </c>
      <c r="G43" s="154">
        <v>0.28999999999999998</v>
      </c>
      <c r="H43" s="154">
        <v>53.43</v>
      </c>
      <c r="I43" s="129"/>
    </row>
    <row r="44" spans="2:9" s="195" customFormat="1" x14ac:dyDescent="0.25">
      <c r="B44" s="461"/>
      <c r="C44" s="460" t="s">
        <v>571</v>
      </c>
      <c r="D44" s="155">
        <v>0</v>
      </c>
      <c r="E44" s="155"/>
      <c r="F44" s="155"/>
      <c r="G44" s="155">
        <v>99.19</v>
      </c>
      <c r="H44" s="154">
        <v>99.19</v>
      </c>
    </row>
    <row r="45" spans="2:9" x14ac:dyDescent="0.25">
      <c r="B45" s="158"/>
      <c r="C45" s="158" t="s">
        <v>2</v>
      </c>
      <c r="D45" s="160">
        <v>1494.7</v>
      </c>
      <c r="E45" s="160">
        <v>7189.79</v>
      </c>
      <c r="F45" s="160">
        <v>1804.33</v>
      </c>
      <c r="G45" s="160">
        <v>4397.87</v>
      </c>
      <c r="H45" s="160">
        <v>14886.68</v>
      </c>
      <c r="I45" s="129"/>
    </row>
    <row r="46" spans="2:9" x14ac:dyDescent="0.25">
      <c r="B46" s="83" t="s">
        <v>469</v>
      </c>
    </row>
  </sheetData>
  <sortState ref="A6:G20">
    <sortCondition ref="A6"/>
  </sortState>
  <mergeCells count="4">
    <mergeCell ref="B6:C7"/>
    <mergeCell ref="D6:H6"/>
    <mergeCell ref="B27:C28"/>
    <mergeCell ref="D27:H27"/>
  </mergeCells>
  <hyperlinks>
    <hyperlink ref="A1" location="ÍNDICE!A1" display="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2"/>
  <sheetViews>
    <sheetView topLeftCell="A4" zoomScale="90" zoomScaleNormal="90" workbookViewId="0">
      <selection activeCell="A38" sqref="A38"/>
    </sheetView>
  </sheetViews>
  <sheetFormatPr baseColWidth="10" defaultRowHeight="15" x14ac:dyDescent="0.25"/>
  <cols>
    <col min="3" max="3" width="73" customWidth="1"/>
    <col min="4" max="4" width="16.7109375" customWidth="1"/>
  </cols>
  <sheetData>
    <row r="1" spans="1:6" s="51" customFormat="1" x14ac:dyDescent="0.25">
      <c r="A1" s="56" t="s">
        <v>127</v>
      </c>
    </row>
    <row r="2" spans="1:6" x14ac:dyDescent="0.25">
      <c r="A2" s="1" t="s">
        <v>372</v>
      </c>
    </row>
    <row r="4" spans="1:6" x14ac:dyDescent="0.25">
      <c r="A4" s="55" t="s">
        <v>98</v>
      </c>
      <c r="B4" t="s">
        <v>594</v>
      </c>
    </row>
    <row r="6" spans="1:6" x14ac:dyDescent="0.25">
      <c r="B6" s="652" t="s">
        <v>595</v>
      </c>
      <c r="C6" s="652"/>
      <c r="D6" s="652"/>
      <c r="E6" s="652"/>
    </row>
    <row r="7" spans="1:6" ht="15.75" thickBot="1" x14ac:dyDescent="0.3">
      <c r="B7" s="7"/>
      <c r="C7" s="7"/>
      <c r="D7" s="12" t="s">
        <v>99</v>
      </c>
      <c r="E7" s="12" t="s">
        <v>9</v>
      </c>
    </row>
    <row r="8" spans="1:6" ht="15.75" thickTop="1" x14ac:dyDescent="0.25">
      <c r="B8" s="9" t="s">
        <v>576</v>
      </c>
      <c r="C8" s="147" t="s">
        <v>608</v>
      </c>
      <c r="D8" s="153">
        <v>364.58</v>
      </c>
      <c r="E8" s="403">
        <f t="shared" ref="E8:E22" si="0">D8/$D$23</f>
        <v>0.12507161308692713</v>
      </c>
      <c r="F8" s="216"/>
    </row>
    <row r="9" spans="1:6" x14ac:dyDescent="0.25">
      <c r="B9" s="10" t="s">
        <v>577</v>
      </c>
      <c r="C9" s="149" t="s">
        <v>609</v>
      </c>
      <c r="D9" s="154">
        <v>152.38</v>
      </c>
      <c r="E9" s="402">
        <f t="shared" si="0"/>
        <v>5.2274980531532053E-2</v>
      </c>
      <c r="F9" s="216"/>
    </row>
    <row r="10" spans="1:6" x14ac:dyDescent="0.25">
      <c r="B10" s="10" t="s">
        <v>578</v>
      </c>
      <c r="C10" s="149" t="s">
        <v>625</v>
      </c>
      <c r="D10" s="154">
        <v>913.46</v>
      </c>
      <c r="E10" s="402">
        <f t="shared" si="0"/>
        <v>0.31336857669204143</v>
      </c>
      <c r="F10" s="216"/>
    </row>
    <row r="11" spans="1:6" x14ac:dyDescent="0.25">
      <c r="B11" s="10" t="s">
        <v>579</v>
      </c>
      <c r="C11" s="149" t="s">
        <v>610</v>
      </c>
      <c r="D11" s="154">
        <v>14.75</v>
      </c>
      <c r="E11" s="402">
        <f t="shared" si="0"/>
        <v>5.060086381678027E-3</v>
      </c>
      <c r="F11" s="216"/>
    </row>
    <row r="12" spans="1:6" x14ac:dyDescent="0.25">
      <c r="B12" s="10" t="s">
        <v>580</v>
      </c>
      <c r="C12" s="149" t="s">
        <v>611</v>
      </c>
      <c r="D12" s="154">
        <v>17.829999999999998</v>
      </c>
      <c r="E12" s="402">
        <f t="shared" si="0"/>
        <v>6.1167010295131675E-3</v>
      </c>
      <c r="F12" s="216"/>
    </row>
    <row r="13" spans="1:6" x14ac:dyDescent="0.25">
      <c r="B13" s="10" t="s">
        <v>581</v>
      </c>
      <c r="C13" s="149" t="s">
        <v>612</v>
      </c>
      <c r="D13" s="154">
        <v>19.670000000000002</v>
      </c>
      <c r="E13" s="402">
        <f t="shared" si="0"/>
        <v>6.7479253645835119E-3</v>
      </c>
      <c r="F13" s="216"/>
    </row>
    <row r="14" spans="1:6" x14ac:dyDescent="0.25">
      <c r="B14" s="10" t="s">
        <v>106</v>
      </c>
      <c r="C14" s="149" t="s">
        <v>575</v>
      </c>
      <c r="D14" s="154">
        <v>172</v>
      </c>
      <c r="E14" s="402">
        <f t="shared" si="0"/>
        <v>5.9005753060923434E-2</v>
      </c>
      <c r="F14" s="216"/>
    </row>
    <row r="15" spans="1:6" x14ac:dyDescent="0.25">
      <c r="B15" s="10" t="s">
        <v>582</v>
      </c>
      <c r="C15" s="149" t="s">
        <v>613</v>
      </c>
      <c r="D15" s="154">
        <v>30.33</v>
      </c>
      <c r="E15" s="402">
        <f t="shared" si="0"/>
        <v>1.0404909827545394E-2</v>
      </c>
      <c r="F15" s="216"/>
    </row>
    <row r="16" spans="1:6" x14ac:dyDescent="0.25">
      <c r="B16" s="10" t="s">
        <v>583</v>
      </c>
      <c r="C16" s="149" t="s">
        <v>614</v>
      </c>
      <c r="D16" s="154">
        <v>0.69</v>
      </c>
      <c r="E16" s="402">
        <f t="shared" si="0"/>
        <v>2.3670912565137888E-4</v>
      </c>
      <c r="F16" s="216"/>
    </row>
    <row r="17" spans="2:6" x14ac:dyDescent="0.25">
      <c r="B17" s="10" t="s">
        <v>584</v>
      </c>
      <c r="C17" s="149" t="s">
        <v>626</v>
      </c>
      <c r="D17" s="154">
        <v>376.73</v>
      </c>
      <c r="E17" s="402">
        <f t="shared" si="0"/>
        <v>0.12923975203861446</v>
      </c>
      <c r="F17" s="216"/>
    </row>
    <row r="18" spans="2:6" x14ac:dyDescent="0.25">
      <c r="B18" s="10" t="s">
        <v>585</v>
      </c>
      <c r="C18" s="149" t="s">
        <v>615</v>
      </c>
      <c r="D18" s="154">
        <v>87.67</v>
      </c>
      <c r="E18" s="402">
        <f t="shared" si="0"/>
        <v>3.0075781225878822E-2</v>
      </c>
      <c r="F18" s="216"/>
    </row>
    <row r="19" spans="2:6" x14ac:dyDescent="0.25">
      <c r="B19" s="10" t="s">
        <v>586</v>
      </c>
      <c r="C19" s="149" t="s">
        <v>616</v>
      </c>
      <c r="D19" s="154">
        <v>1.17</v>
      </c>
      <c r="E19" s="402">
        <f t="shared" si="0"/>
        <v>4.0137634349581637E-4</v>
      </c>
      <c r="F19" s="216"/>
    </row>
    <row r="20" spans="2:6" x14ac:dyDescent="0.25">
      <c r="B20" s="10" t="s">
        <v>587</v>
      </c>
      <c r="C20" s="149" t="s">
        <v>627</v>
      </c>
      <c r="D20" s="154">
        <v>692.48</v>
      </c>
      <c r="E20" s="402">
        <f t="shared" si="0"/>
        <v>0.23755990627690848</v>
      </c>
      <c r="F20" s="216"/>
    </row>
    <row r="21" spans="2:6" x14ac:dyDescent="0.25">
      <c r="B21" s="10" t="s">
        <v>588</v>
      </c>
      <c r="C21" s="149" t="s">
        <v>617</v>
      </c>
      <c r="D21" s="154">
        <v>25.96</v>
      </c>
      <c r="E21" s="402">
        <f t="shared" si="0"/>
        <v>8.9057520317533286E-3</v>
      </c>
      <c r="F21" s="216"/>
    </row>
    <row r="22" spans="2:6" x14ac:dyDescent="0.25">
      <c r="B22" s="151" t="s">
        <v>544</v>
      </c>
      <c r="C22" s="151" t="s">
        <v>618</v>
      </c>
      <c r="D22" s="155">
        <v>45.27</v>
      </c>
      <c r="E22" s="303">
        <f t="shared" si="0"/>
        <v>1.5530176982953512E-2</v>
      </c>
      <c r="F22" s="216"/>
    </row>
    <row r="23" spans="2:6" x14ac:dyDescent="0.25">
      <c r="B23" s="11"/>
      <c r="C23" s="11" t="s">
        <v>8</v>
      </c>
      <c r="D23" s="156">
        <f>SUM(D8:D22)</f>
        <v>2914.9700000000003</v>
      </c>
      <c r="E23" s="462">
        <f>D23/D23</f>
        <v>1</v>
      </c>
    </row>
    <row r="24" spans="2:6" x14ac:dyDescent="0.25">
      <c r="B24" s="162"/>
      <c r="C24" s="73" t="s">
        <v>493</v>
      </c>
      <c r="D24" s="162"/>
      <c r="E24" s="162"/>
    </row>
    <row r="25" spans="2:6" x14ac:dyDescent="0.25">
      <c r="B25" s="162"/>
      <c r="C25" s="73" t="s">
        <v>470</v>
      </c>
      <c r="D25" s="162"/>
      <c r="E25" s="162"/>
    </row>
    <row r="26" spans="2:6" x14ac:dyDescent="0.25">
      <c r="B26" s="23"/>
      <c r="C26" s="73" t="s">
        <v>473</v>
      </c>
      <c r="D26" s="23"/>
      <c r="E26" s="23"/>
    </row>
    <row r="27" spans="2:6" s="61" customFormat="1" x14ac:dyDescent="0.25">
      <c r="B27" s="23"/>
      <c r="C27" s="220" t="s">
        <v>475</v>
      </c>
      <c r="D27" s="23"/>
      <c r="E27" s="23"/>
    </row>
    <row r="28" spans="2:6" s="195" customFormat="1" x14ac:dyDescent="0.25">
      <c r="B28" s="140"/>
      <c r="C28" s="220"/>
      <c r="D28" s="140"/>
      <c r="E28" s="140"/>
    </row>
    <row r="29" spans="2:6" x14ac:dyDescent="0.25">
      <c r="B29" s="652" t="s">
        <v>596</v>
      </c>
      <c r="C29" s="652"/>
      <c r="D29" s="652"/>
      <c r="E29" s="652"/>
    </row>
    <row r="30" spans="2:6" ht="15.75" thickBot="1" x14ac:dyDescent="0.3">
      <c r="B30" s="7"/>
      <c r="C30" s="7"/>
      <c r="D30" s="12" t="s">
        <v>99</v>
      </c>
      <c r="E30" s="12" t="s">
        <v>9</v>
      </c>
    </row>
    <row r="31" spans="2:6" ht="15.75" thickTop="1" x14ac:dyDescent="0.25">
      <c r="B31" s="9" t="s">
        <v>576</v>
      </c>
      <c r="C31" s="147" t="s">
        <v>608</v>
      </c>
      <c r="D31" s="159">
        <v>327.14999999999998</v>
      </c>
      <c r="E31" s="402">
        <f>D31/D46</f>
        <v>0.14621359743997711</v>
      </c>
    </row>
    <row r="32" spans="2:6" x14ac:dyDescent="0.25">
      <c r="B32" s="10" t="s">
        <v>577</v>
      </c>
      <c r="C32" s="149" t="s">
        <v>609</v>
      </c>
      <c r="D32" s="159">
        <v>137.12</v>
      </c>
      <c r="E32" s="402">
        <f t="shared" ref="E32:E45" si="1">D32/$D$46</f>
        <v>6.1283229347301432E-2</v>
      </c>
    </row>
    <row r="33" spans="2:5" x14ac:dyDescent="0.25">
      <c r="B33" s="10" t="s">
        <v>578</v>
      </c>
      <c r="C33" s="149" t="s">
        <v>625</v>
      </c>
      <c r="D33" s="159">
        <v>689.85</v>
      </c>
      <c r="E33" s="402">
        <f t="shared" si="1"/>
        <v>0.30831560505568767</v>
      </c>
    </row>
    <row r="34" spans="2:5" x14ac:dyDescent="0.25">
      <c r="B34" s="10" t="s">
        <v>579</v>
      </c>
      <c r="C34" s="149" t="s">
        <v>610</v>
      </c>
      <c r="D34" s="159">
        <v>8.9</v>
      </c>
      <c r="E34" s="402">
        <f t="shared" si="1"/>
        <v>3.9776891860485901E-3</v>
      </c>
    </row>
    <row r="35" spans="2:5" x14ac:dyDescent="0.25">
      <c r="B35" s="10" t="s">
        <v>580</v>
      </c>
      <c r="C35" s="149" t="s">
        <v>611</v>
      </c>
      <c r="D35" s="159">
        <v>11.19</v>
      </c>
      <c r="E35" s="402">
        <f t="shared" si="1"/>
        <v>5.0011620215599691E-3</v>
      </c>
    </row>
    <row r="36" spans="2:5" x14ac:dyDescent="0.25">
      <c r="B36" s="10" t="s">
        <v>581</v>
      </c>
      <c r="C36" s="149" t="s">
        <v>612</v>
      </c>
      <c r="D36" s="159">
        <v>11.63</v>
      </c>
      <c r="E36" s="402">
        <f t="shared" si="1"/>
        <v>5.1978118240163041E-3</v>
      </c>
    </row>
    <row r="37" spans="2:5" x14ac:dyDescent="0.25">
      <c r="B37" s="10" t="s">
        <v>106</v>
      </c>
      <c r="C37" s="149" t="s">
        <v>575</v>
      </c>
      <c r="D37" s="159">
        <v>108.62</v>
      </c>
      <c r="E37" s="402">
        <f t="shared" si="1"/>
        <v>4.8545685324561563E-2</v>
      </c>
    </row>
    <row r="38" spans="2:5" x14ac:dyDescent="0.25">
      <c r="B38" s="10" t="s">
        <v>582</v>
      </c>
      <c r="C38" s="149" t="s">
        <v>613</v>
      </c>
      <c r="D38" s="159">
        <v>16.16</v>
      </c>
      <c r="E38" s="402">
        <f t="shared" si="1"/>
        <v>7.2224109265781149E-3</v>
      </c>
    </row>
    <row r="39" spans="2:5" x14ac:dyDescent="0.25">
      <c r="B39" s="10" t="s">
        <v>583</v>
      </c>
      <c r="C39" s="149" t="s">
        <v>614</v>
      </c>
      <c r="D39" s="159">
        <v>0.55000000000000004</v>
      </c>
      <c r="E39" s="402">
        <f t="shared" si="1"/>
        <v>2.458122530704185E-4</v>
      </c>
    </row>
    <row r="40" spans="2:5" x14ac:dyDescent="0.25">
      <c r="B40" s="10" t="s">
        <v>584</v>
      </c>
      <c r="C40" s="149" t="s">
        <v>626</v>
      </c>
      <c r="D40" s="159">
        <v>297.75</v>
      </c>
      <c r="E40" s="402">
        <f t="shared" si="1"/>
        <v>0.13307381518494019</v>
      </c>
    </row>
    <row r="41" spans="2:5" x14ac:dyDescent="0.25">
      <c r="B41" s="10" t="s">
        <v>585</v>
      </c>
      <c r="C41" s="149" t="s">
        <v>615</v>
      </c>
      <c r="D41" s="159">
        <v>50.55</v>
      </c>
      <c r="E41" s="402">
        <f t="shared" si="1"/>
        <v>2.2592380714017556E-2</v>
      </c>
    </row>
    <row r="42" spans="2:5" x14ac:dyDescent="0.25">
      <c r="B42" s="10" t="s">
        <v>586</v>
      </c>
      <c r="C42" s="149" t="s">
        <v>616</v>
      </c>
      <c r="D42" s="159">
        <v>0.41</v>
      </c>
      <c r="E42" s="402">
        <f t="shared" si="1"/>
        <v>1.8324186137976651E-4</v>
      </c>
    </row>
    <row r="43" spans="2:5" x14ac:dyDescent="0.25">
      <c r="B43" s="10" t="s">
        <v>587</v>
      </c>
      <c r="C43" s="149" t="s">
        <v>627</v>
      </c>
      <c r="D43" s="159">
        <v>527.28</v>
      </c>
      <c r="E43" s="402">
        <f t="shared" si="1"/>
        <v>0.23565797236176411</v>
      </c>
    </row>
    <row r="44" spans="2:5" x14ac:dyDescent="0.25">
      <c r="B44" s="10" t="s">
        <v>588</v>
      </c>
      <c r="C44" s="149" t="s">
        <v>617</v>
      </c>
      <c r="D44" s="159">
        <v>20.54</v>
      </c>
      <c r="E44" s="402">
        <f t="shared" si="1"/>
        <v>9.1799703237570827E-3</v>
      </c>
    </row>
    <row r="45" spans="2:5" x14ac:dyDescent="0.25">
      <c r="B45" s="151" t="s">
        <v>544</v>
      </c>
      <c r="C45" s="151" t="s">
        <v>618</v>
      </c>
      <c r="D45" s="159">
        <v>29.79</v>
      </c>
      <c r="E45" s="402">
        <f t="shared" si="1"/>
        <v>1.3314085489032304E-2</v>
      </c>
    </row>
    <row r="46" spans="2:5" x14ac:dyDescent="0.25">
      <c r="B46" s="11"/>
      <c r="C46" s="11" t="s">
        <v>8</v>
      </c>
      <c r="D46" s="160">
        <v>2237.48</v>
      </c>
      <c r="E46" s="168">
        <f>D46/D46</f>
        <v>1</v>
      </c>
    </row>
    <row r="47" spans="2:5" x14ac:dyDescent="0.25">
      <c r="B47" s="162"/>
      <c r="C47" s="73" t="s">
        <v>493</v>
      </c>
      <c r="D47" s="162"/>
      <c r="E47" s="162"/>
    </row>
    <row r="48" spans="2:5" x14ac:dyDescent="0.25">
      <c r="B48" s="162"/>
      <c r="C48" s="73" t="s">
        <v>470</v>
      </c>
      <c r="D48" s="162"/>
      <c r="E48" s="162"/>
    </row>
    <row r="49" spans="2:5" x14ac:dyDescent="0.25">
      <c r="B49" s="162"/>
      <c r="C49" s="73" t="s">
        <v>473</v>
      </c>
      <c r="D49" s="162"/>
      <c r="E49" s="162"/>
    </row>
    <row r="50" spans="2:5" x14ac:dyDescent="0.25">
      <c r="B50" s="162"/>
      <c r="C50" s="220" t="s">
        <v>475</v>
      </c>
      <c r="D50" s="162"/>
      <c r="E50" s="162"/>
    </row>
    <row r="52" spans="2:5" x14ac:dyDescent="0.25">
      <c r="B52" s="195"/>
      <c r="C52" s="195"/>
    </row>
  </sheetData>
  <mergeCells count="2">
    <mergeCell ref="B6:E6"/>
    <mergeCell ref="B29:E29"/>
  </mergeCells>
  <hyperlinks>
    <hyperlink ref="A1" location="ÍNDICE!A1" display="ÍNDIC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sheetPr>
  <dimension ref="A1:E40"/>
  <sheetViews>
    <sheetView zoomScale="90" zoomScaleNormal="90" workbookViewId="0">
      <selection activeCell="A38" sqref="A38"/>
    </sheetView>
  </sheetViews>
  <sheetFormatPr baseColWidth="10" defaultRowHeight="15" x14ac:dyDescent="0.25"/>
  <cols>
    <col min="2" max="2" width="22" customWidth="1"/>
    <col min="3" max="3" width="14.85546875" customWidth="1"/>
  </cols>
  <sheetData>
    <row r="1" spans="1:3" x14ac:dyDescent="0.25">
      <c r="A1" s="56" t="s">
        <v>127</v>
      </c>
    </row>
    <row r="2" spans="1:3" s="61" customFormat="1" x14ac:dyDescent="0.25">
      <c r="A2" s="1" t="s">
        <v>223</v>
      </c>
    </row>
    <row r="3" spans="1:3" s="61" customFormat="1" x14ac:dyDescent="0.25"/>
    <row r="4" spans="1:3" s="61" customFormat="1" x14ac:dyDescent="0.25">
      <c r="B4" s="653" t="s">
        <v>700</v>
      </c>
      <c r="C4" s="653"/>
    </row>
    <row r="5" spans="1:3" ht="23.25" customHeight="1" thickBot="1" x14ac:dyDescent="0.3">
      <c r="B5" s="654" t="s">
        <v>701</v>
      </c>
      <c r="C5" s="654"/>
    </row>
    <row r="6" spans="1:3" ht="15.75" thickTop="1" x14ac:dyDescent="0.25">
      <c r="B6" s="643" t="s">
        <v>669</v>
      </c>
      <c r="C6" s="644">
        <v>0.39</v>
      </c>
    </row>
    <row r="7" spans="1:3" x14ac:dyDescent="0.25">
      <c r="B7" s="642" t="s">
        <v>685</v>
      </c>
      <c r="C7" s="30">
        <v>0.54</v>
      </c>
    </row>
    <row r="8" spans="1:3" x14ac:dyDescent="0.25">
      <c r="B8" s="162" t="s">
        <v>676</v>
      </c>
      <c r="C8" s="30">
        <v>0.84</v>
      </c>
    </row>
    <row r="9" spans="1:3" x14ac:dyDescent="0.25">
      <c r="B9" s="162" t="s">
        <v>718</v>
      </c>
      <c r="C9" s="30">
        <v>0.89</v>
      </c>
    </row>
    <row r="10" spans="1:3" x14ac:dyDescent="0.25">
      <c r="B10" s="162" t="s">
        <v>690</v>
      </c>
      <c r="C10" s="30">
        <v>0.94</v>
      </c>
    </row>
    <row r="11" spans="1:3" x14ac:dyDescent="0.25">
      <c r="B11" s="162" t="s">
        <v>697</v>
      </c>
      <c r="C11" s="30">
        <v>1.01</v>
      </c>
    </row>
    <row r="12" spans="1:3" x14ac:dyDescent="0.25">
      <c r="B12" s="23" t="s">
        <v>687</v>
      </c>
      <c r="C12" s="150">
        <v>1.1499999999999999</v>
      </c>
    </row>
    <row r="13" spans="1:3" x14ac:dyDescent="0.25">
      <c r="B13" s="23" t="s">
        <v>694</v>
      </c>
      <c r="C13" s="150">
        <v>1.23</v>
      </c>
    </row>
    <row r="14" spans="1:3" x14ac:dyDescent="0.25">
      <c r="B14" s="23" t="s">
        <v>684</v>
      </c>
      <c r="C14" s="150">
        <v>1.26</v>
      </c>
    </row>
    <row r="15" spans="1:3" x14ac:dyDescent="0.25">
      <c r="B15" s="23" t="s">
        <v>681</v>
      </c>
      <c r="C15" s="150">
        <v>1.29</v>
      </c>
    </row>
    <row r="16" spans="1:3" x14ac:dyDescent="0.25">
      <c r="B16" s="23" t="s">
        <v>691</v>
      </c>
      <c r="C16" s="150">
        <v>1.29</v>
      </c>
    </row>
    <row r="17" spans="2:3" x14ac:dyDescent="0.25">
      <c r="B17" s="23" t="s">
        <v>677</v>
      </c>
      <c r="C17" s="150">
        <v>1.37</v>
      </c>
    </row>
    <row r="18" spans="2:3" x14ac:dyDescent="0.25">
      <c r="B18" s="23" t="s">
        <v>672</v>
      </c>
      <c r="C18" s="150">
        <v>1.44</v>
      </c>
    </row>
    <row r="19" spans="2:3" x14ac:dyDescent="0.25">
      <c r="B19" s="23" t="s">
        <v>679</v>
      </c>
      <c r="C19" s="150">
        <v>1.49</v>
      </c>
    </row>
    <row r="20" spans="2:3" x14ac:dyDescent="0.25">
      <c r="B20" s="23" t="s">
        <v>668</v>
      </c>
      <c r="C20" s="150">
        <v>1.61</v>
      </c>
    </row>
    <row r="21" spans="2:3" x14ac:dyDescent="0.25">
      <c r="B21" s="353" t="s">
        <v>716</v>
      </c>
      <c r="C21" s="646">
        <v>1.7</v>
      </c>
    </row>
    <row r="22" spans="2:3" x14ac:dyDescent="0.25">
      <c r="B22" s="23" t="s">
        <v>688</v>
      </c>
      <c r="C22" s="150">
        <v>1.71</v>
      </c>
    </row>
    <row r="23" spans="2:3" x14ac:dyDescent="0.25">
      <c r="B23" s="23" t="s">
        <v>678</v>
      </c>
      <c r="C23" s="150">
        <v>1.89</v>
      </c>
    </row>
    <row r="24" spans="2:3" x14ac:dyDescent="0.25">
      <c r="B24" s="23" t="s">
        <v>717</v>
      </c>
      <c r="C24" s="361">
        <v>2</v>
      </c>
    </row>
    <row r="25" spans="2:3" x14ac:dyDescent="0.25">
      <c r="B25" s="23" t="s">
        <v>686</v>
      </c>
      <c r="C25" s="361">
        <v>2</v>
      </c>
    </row>
    <row r="26" spans="2:3" x14ac:dyDescent="0.25">
      <c r="B26" s="23" t="s">
        <v>665</v>
      </c>
      <c r="C26" s="150">
        <v>2.11</v>
      </c>
    </row>
    <row r="27" spans="2:3" x14ac:dyDescent="0.25">
      <c r="B27" s="23" t="s">
        <v>674</v>
      </c>
      <c r="C27" s="150">
        <v>2.2599999999999998</v>
      </c>
    </row>
    <row r="28" spans="2:3" x14ac:dyDescent="0.25">
      <c r="B28" s="149" t="s">
        <v>689</v>
      </c>
      <c r="C28" s="166">
        <v>2.38</v>
      </c>
    </row>
    <row r="29" spans="2:3" x14ac:dyDescent="0.25">
      <c r="B29" s="23" t="s">
        <v>693</v>
      </c>
      <c r="C29" s="150">
        <v>2.39</v>
      </c>
    </row>
    <row r="30" spans="2:3" x14ac:dyDescent="0.25">
      <c r="B30" s="23" t="s">
        <v>667</v>
      </c>
      <c r="C30" s="361">
        <v>2.4700000000000002</v>
      </c>
    </row>
    <row r="31" spans="2:3" x14ac:dyDescent="0.25">
      <c r="B31" s="23" t="s">
        <v>699</v>
      </c>
      <c r="C31" s="150">
        <v>2.74</v>
      </c>
    </row>
    <row r="32" spans="2:3" x14ac:dyDescent="0.25">
      <c r="B32" s="23" t="s">
        <v>675</v>
      </c>
      <c r="C32" s="361">
        <v>2.9</v>
      </c>
    </row>
    <row r="33" spans="2:5" x14ac:dyDescent="0.25">
      <c r="B33" s="23" t="s">
        <v>696</v>
      </c>
      <c r="C33" s="150">
        <v>2.97</v>
      </c>
    </row>
    <row r="34" spans="2:5" x14ac:dyDescent="0.25">
      <c r="B34" s="23" t="s">
        <v>671</v>
      </c>
      <c r="C34" s="150">
        <v>3.05</v>
      </c>
    </row>
    <row r="35" spans="2:5" x14ac:dyDescent="0.25">
      <c r="B35" s="23" t="s">
        <v>666</v>
      </c>
      <c r="C35" s="150">
        <v>3.1</v>
      </c>
    </row>
    <row r="36" spans="2:5" x14ac:dyDescent="0.25">
      <c r="B36" s="23" t="s">
        <v>695</v>
      </c>
      <c r="C36" s="150">
        <v>3.16</v>
      </c>
      <c r="E36" s="222" t="s">
        <v>396</v>
      </c>
    </row>
    <row r="37" spans="2:5" x14ac:dyDescent="0.25">
      <c r="B37" s="23" t="s">
        <v>673</v>
      </c>
      <c r="C37" s="150">
        <v>3.17</v>
      </c>
    </row>
    <row r="38" spans="2:5" x14ac:dyDescent="0.25">
      <c r="B38" s="23" t="s">
        <v>682</v>
      </c>
      <c r="C38" s="150">
        <v>3.59</v>
      </c>
    </row>
    <row r="39" spans="2:5" x14ac:dyDescent="0.25">
      <c r="B39" s="23" t="s">
        <v>680</v>
      </c>
      <c r="C39" s="150">
        <v>4.1100000000000003</v>
      </c>
    </row>
    <row r="40" spans="2:5" x14ac:dyDescent="0.25">
      <c r="B40" s="151" t="s">
        <v>683</v>
      </c>
      <c r="C40" s="645">
        <v>4.29</v>
      </c>
    </row>
  </sheetData>
  <sortState ref="B9:C37">
    <sortCondition ref="C36"/>
  </sortState>
  <mergeCells count="2">
    <mergeCell ref="B4:C4"/>
    <mergeCell ref="B5:C5"/>
  </mergeCells>
  <hyperlinks>
    <hyperlink ref="A1" location="ÍNDICE!A1" display="ÍNDICE"/>
  </hyperlinks>
  <pageMargins left="0.7" right="0.7" top="0.75" bottom="0.75" header="0.3" footer="0.3"/>
  <pageSetup orientation="portrait" horizont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Q13"/>
  <sheetViews>
    <sheetView zoomScale="90" zoomScaleNormal="90" workbookViewId="0">
      <selection activeCell="A38" sqref="A38"/>
    </sheetView>
  </sheetViews>
  <sheetFormatPr baseColWidth="10" defaultRowHeight="15" x14ac:dyDescent="0.25"/>
  <cols>
    <col min="2" max="2" width="13.42578125" customWidth="1"/>
    <col min="3" max="3" width="17.42578125" bestFit="1" customWidth="1"/>
    <col min="4" max="4" width="21.42578125" bestFit="1" customWidth="1"/>
    <col min="5" max="5" width="25.7109375" bestFit="1" customWidth="1"/>
    <col min="6" max="6" width="16.7109375" bestFit="1" customWidth="1"/>
    <col min="7" max="7" width="15.85546875" bestFit="1" customWidth="1"/>
    <col min="8" max="8" width="13.140625" bestFit="1" customWidth="1"/>
  </cols>
  <sheetData>
    <row r="1" spans="1:17" s="51" customFormat="1" x14ac:dyDescent="0.25">
      <c r="A1" s="56" t="s">
        <v>127</v>
      </c>
    </row>
    <row r="2" spans="1:17" x14ac:dyDescent="0.25">
      <c r="A2" s="1" t="s">
        <v>721</v>
      </c>
    </row>
    <row r="3" spans="1:17" x14ac:dyDescent="0.25">
      <c r="A3" s="1"/>
    </row>
    <row r="4" spans="1:17" x14ac:dyDescent="0.25">
      <c r="A4" s="55" t="s">
        <v>98</v>
      </c>
      <c r="B4" t="s">
        <v>649</v>
      </c>
    </row>
    <row r="5" spans="1:17" s="39" customFormat="1" x14ac:dyDescent="0.25"/>
    <row r="6" spans="1:17" x14ac:dyDescent="0.25">
      <c r="B6" s="652" t="s">
        <v>720</v>
      </c>
      <c r="C6" s="652"/>
      <c r="D6" s="652"/>
      <c r="E6" s="652"/>
      <c r="F6" s="652"/>
      <c r="G6" s="652"/>
      <c r="H6" s="652"/>
      <c r="I6" s="652"/>
    </row>
    <row r="7" spans="1:17" ht="15.75" thickBot="1" x14ac:dyDescent="0.3">
      <c r="B7" s="2"/>
      <c r="C7" s="4" t="s">
        <v>40</v>
      </c>
      <c r="D7" s="4" t="s">
        <v>41</v>
      </c>
      <c r="E7" s="4" t="s">
        <v>42</v>
      </c>
      <c r="F7" s="4" t="s">
        <v>43</v>
      </c>
      <c r="G7" s="4" t="s">
        <v>44</v>
      </c>
      <c r="H7" s="4" t="s">
        <v>45</v>
      </c>
      <c r="I7" s="4" t="s">
        <v>8</v>
      </c>
      <c r="K7" s="195"/>
      <c r="L7" s="195"/>
      <c r="M7" s="195"/>
      <c r="N7" s="195"/>
      <c r="O7" s="195"/>
      <c r="P7" s="195"/>
      <c r="Q7" s="195"/>
    </row>
    <row r="8" spans="1:17" ht="15.75" thickTop="1" x14ac:dyDescent="0.25">
      <c r="B8" s="10" t="s">
        <v>5</v>
      </c>
      <c r="C8" s="154">
        <v>130.92500000000001</v>
      </c>
      <c r="D8" s="154">
        <v>84.947599999999994</v>
      </c>
      <c r="E8" s="154">
        <v>27.7865</v>
      </c>
      <c r="F8" s="154">
        <v>331.10500000000002</v>
      </c>
      <c r="G8" s="154">
        <v>279.9511</v>
      </c>
      <c r="H8" s="154">
        <v>8.2917000000000005</v>
      </c>
      <c r="I8" s="13">
        <f>SUM(C8:H8)</f>
        <v>863.00689999999997</v>
      </c>
      <c r="K8" s="195"/>
      <c r="L8" s="195"/>
      <c r="M8" s="195"/>
      <c r="N8" s="195"/>
      <c r="O8" s="195"/>
      <c r="P8" s="195"/>
      <c r="Q8" s="195"/>
    </row>
    <row r="9" spans="1:17" x14ac:dyDescent="0.25">
      <c r="B9" s="10" t="s">
        <v>46</v>
      </c>
      <c r="C9" s="154">
        <v>1200.204</v>
      </c>
      <c r="D9" s="154">
        <v>1052.95</v>
      </c>
      <c r="E9" s="154">
        <v>568.97199999999998</v>
      </c>
      <c r="F9" s="154">
        <v>230.87010000000001</v>
      </c>
      <c r="G9" s="154">
        <v>699.24630000000002</v>
      </c>
      <c r="H9" s="154">
        <v>252.12309999999999</v>
      </c>
      <c r="I9" s="154">
        <f t="shared" ref="I9:I11" si="0">SUM(C9:H9)</f>
        <v>4004.3654999999999</v>
      </c>
      <c r="K9" s="195"/>
      <c r="L9" s="195"/>
      <c r="M9" s="195"/>
      <c r="N9" s="195"/>
      <c r="O9" s="195"/>
      <c r="P9" s="195"/>
      <c r="Q9" s="195"/>
    </row>
    <row r="10" spans="1:17" x14ac:dyDescent="0.25">
      <c r="B10" s="10" t="s">
        <v>6</v>
      </c>
      <c r="C10" s="154">
        <v>630.10419999999999</v>
      </c>
      <c r="D10" s="154">
        <v>187.16239999999999</v>
      </c>
      <c r="E10" s="154">
        <v>40.104199999999999</v>
      </c>
      <c r="F10" s="154">
        <v>38.529800000000002</v>
      </c>
      <c r="G10" s="154">
        <v>122.85680000000001</v>
      </c>
      <c r="H10" s="154">
        <v>5</v>
      </c>
      <c r="I10" s="154">
        <f t="shared" si="0"/>
        <v>1023.7574</v>
      </c>
      <c r="K10" s="195"/>
      <c r="L10" s="195"/>
      <c r="M10" s="195"/>
      <c r="N10" s="195"/>
      <c r="O10" s="195"/>
      <c r="P10" s="195"/>
      <c r="Q10" s="195"/>
    </row>
    <row r="11" spans="1:17" x14ac:dyDescent="0.25">
      <c r="B11" s="11" t="s">
        <v>7</v>
      </c>
      <c r="C11" s="155">
        <v>233.83009999999999</v>
      </c>
      <c r="D11" s="155">
        <v>1374.999</v>
      </c>
      <c r="E11" s="155">
        <v>136.02520000000001</v>
      </c>
      <c r="F11" s="155">
        <v>457.5908</v>
      </c>
      <c r="G11" s="155">
        <v>23.0305</v>
      </c>
      <c r="H11" s="155">
        <v>12.0053</v>
      </c>
      <c r="I11" s="154">
        <f t="shared" si="0"/>
        <v>2237.4808999999996</v>
      </c>
      <c r="K11" s="195"/>
      <c r="L11" s="195"/>
      <c r="M11" s="195"/>
      <c r="N11" s="195"/>
      <c r="O11" s="195"/>
      <c r="P11" s="195"/>
      <c r="Q11" s="195"/>
    </row>
    <row r="12" spans="1:17" x14ac:dyDescent="0.25">
      <c r="B12" s="3" t="s">
        <v>8</v>
      </c>
      <c r="C12" s="156">
        <v>2195.0630000000001</v>
      </c>
      <c r="D12" s="156">
        <v>2700.06</v>
      </c>
      <c r="E12" s="156">
        <v>772.88789999999995</v>
      </c>
      <c r="F12" s="156">
        <v>1058.096</v>
      </c>
      <c r="G12" s="156">
        <v>1125.085</v>
      </c>
      <c r="H12" s="156">
        <v>277.42009999999999</v>
      </c>
      <c r="I12" s="354">
        <f t="shared" ref="I12" si="1">SUM(I8:I11)</f>
        <v>8128.6107000000002</v>
      </c>
      <c r="K12" s="195"/>
      <c r="L12" s="195"/>
      <c r="M12" s="195"/>
      <c r="N12" s="195"/>
      <c r="O12" s="195"/>
      <c r="P12" s="195"/>
      <c r="Q12" s="195"/>
    </row>
    <row r="13" spans="1:17" x14ac:dyDescent="0.25">
      <c r="B13" s="193" t="s">
        <v>486</v>
      </c>
      <c r="C13" s="195"/>
      <c r="D13" s="195"/>
      <c r="E13" s="195"/>
    </row>
  </sheetData>
  <mergeCells count="1">
    <mergeCell ref="B6:I6"/>
  </mergeCells>
  <hyperlinks>
    <hyperlink ref="A1" location="ÍNDICE!A1" display="ÍNDIC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42"/>
  <sheetViews>
    <sheetView zoomScale="70" zoomScaleNormal="70" workbookViewId="0">
      <selection activeCell="A38" sqref="A38"/>
    </sheetView>
  </sheetViews>
  <sheetFormatPr baseColWidth="10" defaultRowHeight="15" x14ac:dyDescent="0.25"/>
  <cols>
    <col min="2" max="2" width="21.5703125" customWidth="1"/>
    <col min="3" max="3" width="14.5703125" customWidth="1"/>
    <col min="4" max="4" width="27.85546875" bestFit="1" customWidth="1"/>
    <col min="5" max="5" width="22.28515625" bestFit="1" customWidth="1"/>
    <col min="8" max="8" width="13.42578125" bestFit="1" customWidth="1"/>
    <col min="9" max="9" width="14.5703125" customWidth="1"/>
    <col min="10" max="10" width="27.85546875" bestFit="1" customWidth="1"/>
    <col min="11" max="11" width="22.28515625" bestFit="1" customWidth="1"/>
  </cols>
  <sheetData>
    <row r="1" spans="1:12" s="51" customFormat="1" x14ac:dyDescent="0.25">
      <c r="A1" s="56" t="s">
        <v>127</v>
      </c>
    </row>
    <row r="2" spans="1:12" x14ac:dyDescent="0.25">
      <c r="A2" s="1" t="s">
        <v>373</v>
      </c>
    </row>
    <row r="3" spans="1:12" x14ac:dyDescent="0.25">
      <c r="A3" s="1"/>
    </row>
    <row r="4" spans="1:12" s="40" customFormat="1" x14ac:dyDescent="0.25">
      <c r="A4" s="55" t="s">
        <v>98</v>
      </c>
      <c r="B4" s="40" t="s">
        <v>593</v>
      </c>
    </row>
    <row r="6" spans="1:12" x14ac:dyDescent="0.25">
      <c r="B6" s="652" t="s">
        <v>589</v>
      </c>
      <c r="C6" s="652"/>
      <c r="D6" s="652"/>
      <c r="E6" s="652"/>
      <c r="F6" s="652"/>
      <c r="H6" s="652" t="s">
        <v>590</v>
      </c>
      <c r="I6" s="652"/>
      <c r="J6" s="652"/>
      <c r="K6" s="652"/>
      <c r="L6" s="652"/>
    </row>
    <row r="7" spans="1:12" ht="15.75" thickBot="1" x14ac:dyDescent="0.3">
      <c r="B7" s="7"/>
      <c r="C7" s="12" t="s">
        <v>118</v>
      </c>
      <c r="D7" s="152" t="s">
        <v>176</v>
      </c>
      <c r="E7" s="12" t="s">
        <v>120</v>
      </c>
      <c r="F7" s="12" t="s">
        <v>8</v>
      </c>
      <c r="H7" s="7"/>
      <c r="I7" s="12" t="s">
        <v>118</v>
      </c>
      <c r="J7" s="12" t="s">
        <v>119</v>
      </c>
      <c r="K7" s="12" t="s">
        <v>120</v>
      </c>
      <c r="L7" s="12" t="s">
        <v>8</v>
      </c>
    </row>
    <row r="8" spans="1:12" ht="15.75" thickTop="1" x14ac:dyDescent="0.25">
      <c r="B8" s="17" t="s">
        <v>5</v>
      </c>
      <c r="C8" s="159">
        <v>526.68759999999997</v>
      </c>
      <c r="D8" s="159">
        <v>228.43770000000001</v>
      </c>
      <c r="E8" s="159">
        <v>147.3749</v>
      </c>
      <c r="F8" s="18">
        <v>902.50019999999995</v>
      </c>
      <c r="H8" s="17" t="s">
        <v>5</v>
      </c>
      <c r="I8" s="159">
        <v>1257.354</v>
      </c>
      <c r="J8" s="159">
        <v>534.72889999999995</v>
      </c>
      <c r="K8" s="159">
        <v>324.02080000000001</v>
      </c>
      <c r="L8" s="18">
        <v>2116.1039999999998</v>
      </c>
    </row>
    <row r="9" spans="1:12" x14ac:dyDescent="0.25">
      <c r="B9" s="17" t="s">
        <v>46</v>
      </c>
      <c r="C9" s="159">
        <v>2554.5619999999999</v>
      </c>
      <c r="D9" s="159">
        <v>1715.4590000000001</v>
      </c>
      <c r="E9" s="159">
        <v>672.74969999999996</v>
      </c>
      <c r="F9" s="47">
        <v>4942.7709999999997</v>
      </c>
      <c r="H9" s="17" t="s">
        <v>46</v>
      </c>
      <c r="I9" s="159">
        <v>7647.6450000000004</v>
      </c>
      <c r="J9" s="159">
        <v>3408.1039999999998</v>
      </c>
      <c r="K9" s="159">
        <v>1093.771</v>
      </c>
      <c r="L9" s="47">
        <v>12149.52</v>
      </c>
    </row>
    <row r="10" spans="1:12" x14ac:dyDescent="0.25">
      <c r="B10" s="17" t="s">
        <v>6</v>
      </c>
      <c r="C10" s="159">
        <v>435.60419999999999</v>
      </c>
      <c r="D10" s="159">
        <v>291.08359999999999</v>
      </c>
      <c r="E10" s="159">
        <v>479.97910000000002</v>
      </c>
      <c r="F10" s="47">
        <v>1206.6669999999999</v>
      </c>
      <c r="H10" s="17" t="s">
        <v>6</v>
      </c>
      <c r="I10" s="159">
        <v>1140.021</v>
      </c>
      <c r="J10" s="159">
        <v>560.18769999999995</v>
      </c>
      <c r="K10" s="159">
        <v>654.58320000000003</v>
      </c>
      <c r="L10" s="47">
        <v>2354.7919999999999</v>
      </c>
    </row>
    <row r="11" spans="1:12" x14ac:dyDescent="0.25">
      <c r="B11" s="17" t="s">
        <v>7</v>
      </c>
      <c r="C11" s="159">
        <v>766.58349999999996</v>
      </c>
      <c r="D11" s="159">
        <v>632.56209999999999</v>
      </c>
      <c r="E11" s="159">
        <v>329.49990000000003</v>
      </c>
      <c r="F11" s="47">
        <v>1728.646</v>
      </c>
      <c r="H11" s="17" t="s">
        <v>7</v>
      </c>
      <c r="I11" s="159">
        <v>2914.9580000000001</v>
      </c>
      <c r="J11" s="159">
        <v>1782.729</v>
      </c>
      <c r="K11" s="159">
        <v>915.79200000000003</v>
      </c>
      <c r="L11" s="47">
        <v>5613.48</v>
      </c>
    </row>
    <row r="12" spans="1:12" s="195" customFormat="1" x14ac:dyDescent="0.25">
      <c r="B12" s="17" t="s">
        <v>173</v>
      </c>
      <c r="C12" s="159">
        <v>13.66667</v>
      </c>
      <c r="D12" s="159">
        <v>83.166669999999996</v>
      </c>
      <c r="E12" s="159">
        <v>2</v>
      </c>
      <c r="F12" s="47">
        <v>98.833330000000004</v>
      </c>
      <c r="H12" s="17" t="s">
        <v>173</v>
      </c>
      <c r="I12" s="159">
        <v>55.083329999999997</v>
      </c>
      <c r="J12" s="159">
        <v>441.83330000000001</v>
      </c>
      <c r="K12" s="159">
        <v>38</v>
      </c>
      <c r="L12" s="47">
        <v>534.91669999999999</v>
      </c>
    </row>
    <row r="13" spans="1:12" x14ac:dyDescent="0.25">
      <c r="B13" s="16" t="s">
        <v>8</v>
      </c>
      <c r="C13" s="160">
        <v>4297.1040000000003</v>
      </c>
      <c r="D13" s="160">
        <v>2950.7089999999998</v>
      </c>
      <c r="E13" s="160">
        <v>1631.604</v>
      </c>
      <c r="F13" s="160">
        <v>8879.4169999999995</v>
      </c>
      <c r="H13" s="16" t="s">
        <v>8</v>
      </c>
      <c r="I13" s="160">
        <v>13015.06</v>
      </c>
      <c r="J13" s="160">
        <v>6727.5839999999998</v>
      </c>
      <c r="K13" s="160">
        <v>3026.1669999999999</v>
      </c>
      <c r="L13" s="160">
        <v>22768.81</v>
      </c>
    </row>
    <row r="14" spans="1:12" x14ac:dyDescent="0.25">
      <c r="H14" s="42"/>
      <c r="I14" s="42"/>
      <c r="J14" s="42"/>
      <c r="K14" s="42"/>
      <c r="L14" s="42"/>
    </row>
    <row r="15" spans="1:12" x14ac:dyDescent="0.25">
      <c r="B15" s="652" t="s">
        <v>592</v>
      </c>
      <c r="C15" s="652"/>
      <c r="D15" s="652"/>
      <c r="E15" s="652"/>
      <c r="F15" s="652"/>
      <c r="H15" s="652" t="s">
        <v>591</v>
      </c>
      <c r="I15" s="652"/>
      <c r="J15" s="652"/>
      <c r="K15" s="652"/>
      <c r="L15" s="652"/>
    </row>
    <row r="16" spans="1:12" ht="15.75" thickBot="1" x14ac:dyDescent="0.3">
      <c r="B16" s="7"/>
      <c r="C16" s="12" t="s">
        <v>118</v>
      </c>
      <c r="D16" s="12" t="s">
        <v>119</v>
      </c>
      <c r="E16" s="12" t="s">
        <v>120</v>
      </c>
      <c r="F16" s="12" t="s">
        <v>8</v>
      </c>
      <c r="H16" s="7"/>
      <c r="I16" s="12" t="s">
        <v>118</v>
      </c>
      <c r="J16" s="12" t="s">
        <v>119</v>
      </c>
      <c r="K16" s="12" t="s">
        <v>120</v>
      </c>
      <c r="L16" s="12" t="s">
        <v>8</v>
      </c>
    </row>
    <row r="17" spans="2:12" ht="15.75" thickTop="1" x14ac:dyDescent="0.25">
      <c r="B17" s="17" t="s">
        <v>5</v>
      </c>
      <c r="C17" s="159">
        <v>359.34019999999998</v>
      </c>
      <c r="D17" s="159">
        <v>155.81309999999999</v>
      </c>
      <c r="E17" s="159">
        <v>110.7808</v>
      </c>
      <c r="F17" s="18">
        <v>625.93409999999994</v>
      </c>
      <c r="H17" s="17" t="s">
        <v>5</v>
      </c>
      <c r="I17" s="159">
        <v>863.00710000000004</v>
      </c>
      <c r="J17" s="159">
        <v>385.4248</v>
      </c>
      <c r="K17" s="159">
        <v>246.26750000000001</v>
      </c>
      <c r="L17" s="18">
        <v>1494.6990000000001</v>
      </c>
    </row>
    <row r="18" spans="2:12" x14ac:dyDescent="0.25">
      <c r="B18" s="17" t="s">
        <v>46</v>
      </c>
      <c r="C18" s="159">
        <v>1329.65</v>
      </c>
      <c r="D18" s="159">
        <v>1275.202</v>
      </c>
      <c r="E18" s="159">
        <v>372.0557</v>
      </c>
      <c r="F18" s="47">
        <v>2976.9070000000002</v>
      </c>
      <c r="H18" s="17" t="s">
        <v>46</v>
      </c>
      <c r="I18" s="159">
        <v>4004.3649999999998</v>
      </c>
      <c r="J18" s="159">
        <v>2564.5650000000001</v>
      </c>
      <c r="K18" s="159">
        <v>620.85509999999999</v>
      </c>
      <c r="L18" s="47">
        <v>7189.7849999999999</v>
      </c>
    </row>
    <row r="19" spans="2:12" x14ac:dyDescent="0.25">
      <c r="B19" s="17" t="s">
        <v>6</v>
      </c>
      <c r="C19" s="159">
        <v>381.0582</v>
      </c>
      <c r="D19" s="159">
        <v>254.2244</v>
      </c>
      <c r="E19" s="159">
        <v>115.5682</v>
      </c>
      <c r="F19" s="47">
        <v>750.85080000000005</v>
      </c>
      <c r="H19" s="17" t="s">
        <v>6</v>
      </c>
      <c r="I19" s="159">
        <v>1023.7569999999999</v>
      </c>
      <c r="J19" s="159">
        <v>497.4932</v>
      </c>
      <c r="K19" s="159">
        <v>283.08300000000003</v>
      </c>
      <c r="L19" s="47">
        <v>1804.3340000000001</v>
      </c>
    </row>
    <row r="20" spans="2:12" x14ac:dyDescent="0.25">
      <c r="B20" s="17" t="s">
        <v>7</v>
      </c>
      <c r="C20" s="159">
        <v>608.39290000000005</v>
      </c>
      <c r="D20" s="159">
        <v>492.6096</v>
      </c>
      <c r="E20" s="159">
        <v>276.56630000000001</v>
      </c>
      <c r="F20" s="47">
        <v>1377.569</v>
      </c>
      <c r="H20" s="17" t="s">
        <v>7</v>
      </c>
      <c r="I20" s="159">
        <v>2237.4810000000002</v>
      </c>
      <c r="J20" s="159">
        <v>1379.0840000000001</v>
      </c>
      <c r="K20" s="159">
        <v>781.30070000000001</v>
      </c>
      <c r="L20" s="47">
        <v>4397.866</v>
      </c>
    </row>
    <row r="21" spans="2:12" s="195" customFormat="1" x14ac:dyDescent="0.25">
      <c r="B21" s="17" t="s">
        <v>173</v>
      </c>
      <c r="C21" s="159">
        <v>13.66667</v>
      </c>
      <c r="D21" s="159">
        <v>41.9</v>
      </c>
      <c r="E21" s="159">
        <v>2</v>
      </c>
      <c r="F21" s="47">
        <v>57.566670000000002</v>
      </c>
      <c r="H21" s="149" t="s">
        <v>173</v>
      </c>
      <c r="I21" s="154">
        <v>46.716670000000001</v>
      </c>
      <c r="J21" s="154">
        <v>290.05</v>
      </c>
      <c r="K21" s="154">
        <v>38</v>
      </c>
      <c r="L21" s="170">
        <v>374.76670000000001</v>
      </c>
    </row>
    <row r="22" spans="2:12" x14ac:dyDescent="0.25">
      <c r="B22" s="16" t="s">
        <v>8</v>
      </c>
      <c r="C22" s="160">
        <v>2692.1080000000002</v>
      </c>
      <c r="D22" s="160">
        <v>2219.7489999999998</v>
      </c>
      <c r="E22" s="160">
        <v>876.971</v>
      </c>
      <c r="F22" s="160">
        <v>5788.8280000000004</v>
      </c>
      <c r="H22" s="16" t="s">
        <v>8</v>
      </c>
      <c r="I22" s="160">
        <v>8175.3270000000002</v>
      </c>
      <c r="J22" s="160">
        <v>5116.6170000000002</v>
      </c>
      <c r="K22" s="160">
        <v>1969.5060000000001</v>
      </c>
      <c r="L22" s="160">
        <v>15261.45</v>
      </c>
    </row>
    <row r="24" spans="2:12" x14ac:dyDescent="0.25">
      <c r="B24" s="721" t="s">
        <v>337</v>
      </c>
      <c r="C24" s="721"/>
      <c r="D24" s="721"/>
      <c r="E24" s="721"/>
      <c r="F24" s="721"/>
    </row>
    <row r="25" spans="2:12" x14ac:dyDescent="0.25">
      <c r="B25" s="652" t="s">
        <v>589</v>
      </c>
      <c r="C25" s="652"/>
      <c r="D25" s="652"/>
      <c r="E25" s="652"/>
      <c r="F25" s="652"/>
    </row>
    <row r="26" spans="2:12" ht="15.75" thickBot="1" x14ac:dyDescent="0.3">
      <c r="B26" s="7"/>
      <c r="C26" s="12" t="s">
        <v>118</v>
      </c>
      <c r="D26" s="12" t="s">
        <v>119</v>
      </c>
      <c r="E26" s="12" t="s">
        <v>120</v>
      </c>
      <c r="F26" s="12" t="s">
        <v>8</v>
      </c>
    </row>
    <row r="27" spans="2:12" ht="15.75" thickTop="1" x14ac:dyDescent="0.25">
      <c r="B27" s="17" t="s">
        <v>5</v>
      </c>
      <c r="C27" s="167">
        <f t="shared" ref="C27:F29" si="0">C8/I8</f>
        <v>0.41888569169859879</v>
      </c>
      <c r="D27" s="167">
        <f>D8/J8</f>
        <v>0.42720283119165625</v>
      </c>
      <c r="E27" s="167">
        <f t="shared" si="0"/>
        <v>0.4548316034032383</v>
      </c>
      <c r="F27" s="43">
        <f>F8/L8</f>
        <v>0.4264914200814327</v>
      </c>
    </row>
    <row r="28" spans="2:12" x14ac:dyDescent="0.25">
      <c r="B28" s="17" t="s">
        <v>46</v>
      </c>
      <c r="C28" s="167">
        <f t="shared" si="0"/>
        <v>0.33403250281622637</v>
      </c>
      <c r="D28" s="167">
        <f t="shared" si="0"/>
        <v>0.50334702227396821</v>
      </c>
      <c r="E28" s="167">
        <f t="shared" si="0"/>
        <v>0.61507363058629272</v>
      </c>
      <c r="F28" s="43">
        <f t="shared" si="0"/>
        <v>0.40682850022058481</v>
      </c>
    </row>
    <row r="29" spans="2:12" x14ac:dyDescent="0.25">
      <c r="B29" s="17" t="s">
        <v>6</v>
      </c>
      <c r="C29" s="167">
        <f t="shared" si="0"/>
        <v>0.38210190864905119</v>
      </c>
      <c r="D29" s="167">
        <f t="shared" si="0"/>
        <v>0.51961797804557297</v>
      </c>
      <c r="E29" s="167">
        <f t="shared" si="0"/>
        <v>0.73325911816862999</v>
      </c>
      <c r="F29" s="43">
        <f t="shared" si="0"/>
        <v>0.51243039724952355</v>
      </c>
    </row>
    <row r="30" spans="2:12" x14ac:dyDescent="0.25">
      <c r="B30" s="17" t="s">
        <v>7</v>
      </c>
      <c r="C30" s="167">
        <f>C11/I11</f>
        <v>0.26298269134581009</v>
      </c>
      <c r="D30" s="167">
        <f>D11/J11</f>
        <v>0.35482796319575211</v>
      </c>
      <c r="E30" s="167">
        <f t="shared" ref="E30:E31" si="1">E11/K11</f>
        <v>0.35979774883379634</v>
      </c>
      <c r="F30" s="43">
        <f t="shared" ref="F30" si="2">F11/L11</f>
        <v>0.30794551686297983</v>
      </c>
    </row>
    <row r="31" spans="2:12" s="195" customFormat="1" x14ac:dyDescent="0.25">
      <c r="B31" s="17" t="s">
        <v>173</v>
      </c>
      <c r="C31" s="167">
        <f>C12/I12</f>
        <v>0.24810900139842673</v>
      </c>
      <c r="D31" s="167">
        <f t="shared" ref="D31" si="3">D12/J12</f>
        <v>0.18823087802571692</v>
      </c>
      <c r="E31" s="167">
        <f t="shared" si="1"/>
        <v>5.2631578947368418E-2</v>
      </c>
      <c r="F31" s="43">
        <f>F12/L12</f>
        <v>0.18476396418358224</v>
      </c>
    </row>
    <row r="32" spans="2:12" x14ac:dyDescent="0.25">
      <c r="B32" s="16" t="s">
        <v>8</v>
      </c>
      <c r="C32" s="168">
        <f>C13/I13</f>
        <v>0.33016397926709523</v>
      </c>
      <c r="D32" s="168">
        <f>D13/J13</f>
        <v>0.43859861132911904</v>
      </c>
      <c r="E32" s="168">
        <f>E13/K13</f>
        <v>0.53916522121878929</v>
      </c>
      <c r="F32" s="168">
        <f>F13/L13</f>
        <v>0.3899816020248752</v>
      </c>
    </row>
    <row r="33" spans="2:6" x14ac:dyDescent="0.25">
      <c r="B33" s="45"/>
      <c r="C33" s="45"/>
      <c r="D33" s="45"/>
      <c r="E33" s="45"/>
      <c r="F33" s="45"/>
    </row>
    <row r="34" spans="2:6" x14ac:dyDescent="0.25">
      <c r="B34" s="721" t="s">
        <v>337</v>
      </c>
      <c r="C34" s="721"/>
      <c r="D34" s="721"/>
      <c r="E34" s="721"/>
      <c r="F34" s="721"/>
    </row>
    <row r="35" spans="2:6" x14ac:dyDescent="0.25">
      <c r="B35" s="652" t="s">
        <v>592</v>
      </c>
      <c r="C35" s="652"/>
      <c r="D35" s="652"/>
      <c r="E35" s="652"/>
      <c r="F35" s="652"/>
    </row>
    <row r="36" spans="2:6" ht="15.75" thickBot="1" x14ac:dyDescent="0.3">
      <c r="B36" s="7"/>
      <c r="C36" s="12" t="s">
        <v>118</v>
      </c>
      <c r="D36" s="12" t="s">
        <v>119</v>
      </c>
      <c r="E36" s="12" t="s">
        <v>120</v>
      </c>
      <c r="F36" s="12" t="s">
        <v>8</v>
      </c>
    </row>
    <row r="37" spans="2:6" ht="15.75" thickTop="1" x14ac:dyDescent="0.25">
      <c r="B37" s="17" t="s">
        <v>5</v>
      </c>
      <c r="C37" s="167">
        <f>C17/I17</f>
        <v>0.41638151065037582</v>
      </c>
      <c r="D37" s="167">
        <f>D17/J17</f>
        <v>0.40426329597887833</v>
      </c>
      <c r="E37" s="167">
        <f>E17/K17</f>
        <v>0.44983930076035206</v>
      </c>
      <c r="F37" s="43">
        <f>F17/L17</f>
        <v>0.41876933081510048</v>
      </c>
    </row>
    <row r="38" spans="2:6" x14ac:dyDescent="0.25">
      <c r="B38" s="17" t="s">
        <v>46</v>
      </c>
      <c r="C38" s="167">
        <f t="shared" ref="C38:C40" si="4">C18/I18</f>
        <v>0.33205015027351409</v>
      </c>
      <c r="D38" s="167">
        <f t="shared" ref="D38:D41" si="5">D18/J18</f>
        <v>0.49723910292778695</v>
      </c>
      <c r="E38" s="167">
        <f t="shared" ref="E38:E41" si="6">E18/K18</f>
        <v>0.5992633385793239</v>
      </c>
      <c r="F38" s="43">
        <f t="shared" ref="F38:F41" si="7">F18/L18</f>
        <v>0.41404673435992873</v>
      </c>
    </row>
    <row r="39" spans="2:6" x14ac:dyDescent="0.25">
      <c r="B39" s="17" t="s">
        <v>6</v>
      </c>
      <c r="C39" s="167">
        <f t="shared" si="4"/>
        <v>0.37221547691493195</v>
      </c>
      <c r="D39" s="167">
        <f t="shared" si="5"/>
        <v>0.51101080376576002</v>
      </c>
      <c r="E39" s="167">
        <f t="shared" si="6"/>
        <v>0.40824846423133848</v>
      </c>
      <c r="F39" s="43">
        <f t="shared" si="7"/>
        <v>0.41613736702849918</v>
      </c>
    </row>
    <row r="40" spans="2:6" x14ac:dyDescent="0.25">
      <c r="B40" s="17" t="s">
        <v>7</v>
      </c>
      <c r="C40" s="167">
        <f t="shared" si="4"/>
        <v>0.27190975029508629</v>
      </c>
      <c r="D40" s="167">
        <f t="shared" si="5"/>
        <v>0.35720057661462246</v>
      </c>
      <c r="E40" s="167">
        <f t="shared" si="6"/>
        <v>0.35398189199113733</v>
      </c>
      <c r="F40" s="43">
        <f t="shared" si="7"/>
        <v>0.31323578299111432</v>
      </c>
    </row>
    <row r="41" spans="2:6" s="195" customFormat="1" x14ac:dyDescent="0.25">
      <c r="B41" s="17" t="s">
        <v>173</v>
      </c>
      <c r="C41" s="167">
        <f>C21/I21</f>
        <v>0.29254375365367435</v>
      </c>
      <c r="D41" s="167">
        <f t="shared" si="5"/>
        <v>0.14445785209446646</v>
      </c>
      <c r="E41" s="167">
        <f t="shared" si="6"/>
        <v>5.2631578947368418E-2</v>
      </c>
      <c r="F41" s="43">
        <f t="shared" si="7"/>
        <v>0.15360668383823856</v>
      </c>
    </row>
    <row r="42" spans="2:6" x14ac:dyDescent="0.25">
      <c r="B42" s="16" t="s">
        <v>8</v>
      </c>
      <c r="C42" s="168">
        <f>C22/I22</f>
        <v>0.3292966752277921</v>
      </c>
      <c r="D42" s="168">
        <f>D22/J22</f>
        <v>0.43383137725571402</v>
      </c>
      <c r="E42" s="168">
        <f>E22/K22</f>
        <v>0.44527460185447515</v>
      </c>
      <c r="F42" s="168">
        <f>F22/L22</f>
        <v>0.37931048491460512</v>
      </c>
    </row>
  </sheetData>
  <mergeCells count="8">
    <mergeCell ref="H6:L6"/>
    <mergeCell ref="H15:L15"/>
    <mergeCell ref="B25:F25"/>
    <mergeCell ref="B35:F35"/>
    <mergeCell ref="B15:F15"/>
    <mergeCell ref="B6:F6"/>
    <mergeCell ref="B24:F24"/>
    <mergeCell ref="B34:F34"/>
  </mergeCells>
  <hyperlinks>
    <hyperlink ref="A1" location="ÍNDICE!A1" display="ÍNDICE"/>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P78"/>
  <sheetViews>
    <sheetView zoomScale="70" zoomScaleNormal="70" workbookViewId="0">
      <selection activeCell="A38" sqref="A38"/>
    </sheetView>
  </sheetViews>
  <sheetFormatPr baseColWidth="10" defaultRowHeight="15" x14ac:dyDescent="0.25"/>
  <cols>
    <col min="3" max="3" width="18.42578125" bestFit="1" customWidth="1"/>
    <col min="4" max="4" width="10.28515625" customWidth="1"/>
    <col min="5" max="5" width="25.28515625" customWidth="1"/>
    <col min="6" max="6" width="16.85546875" customWidth="1"/>
    <col min="11" max="11" width="11.28515625" customWidth="1"/>
    <col min="12" max="12" width="10.28515625" customWidth="1"/>
    <col min="13" max="13" width="25.28515625" customWidth="1"/>
    <col min="14" max="14" width="16.85546875" customWidth="1"/>
  </cols>
  <sheetData>
    <row r="1" spans="1:16" s="51" customFormat="1" x14ac:dyDescent="0.25">
      <c r="A1" s="56" t="s">
        <v>127</v>
      </c>
    </row>
    <row r="2" spans="1:16" x14ac:dyDescent="0.25">
      <c r="A2" s="1" t="s">
        <v>374</v>
      </c>
    </row>
    <row r="3" spans="1:16" x14ac:dyDescent="0.25">
      <c r="A3" s="1"/>
    </row>
    <row r="4" spans="1:16" x14ac:dyDescent="0.25">
      <c r="A4" s="55" t="s">
        <v>98</v>
      </c>
      <c r="B4" t="s">
        <v>597</v>
      </c>
    </row>
    <row r="6" spans="1:16" x14ac:dyDescent="0.25">
      <c r="B6" s="652" t="s">
        <v>598</v>
      </c>
      <c r="C6" s="652"/>
      <c r="D6" s="652"/>
      <c r="E6" s="652"/>
      <c r="F6" s="652"/>
      <c r="G6" s="652"/>
      <c r="H6" s="652"/>
      <c r="J6" s="652" t="s">
        <v>600</v>
      </c>
      <c r="K6" s="652"/>
      <c r="L6" s="652"/>
      <c r="M6" s="652"/>
      <c r="N6" s="652"/>
      <c r="O6" s="652"/>
      <c r="P6" s="652"/>
    </row>
    <row r="7" spans="1:16" ht="15.75" thickBot="1" x14ac:dyDescent="0.3">
      <c r="B7" s="7"/>
      <c r="C7" s="12" t="s">
        <v>62</v>
      </c>
      <c r="D7" s="12" t="s">
        <v>63</v>
      </c>
      <c r="E7" s="12" t="s">
        <v>64</v>
      </c>
      <c r="F7" s="12" t="s">
        <v>65</v>
      </c>
      <c r="G7" s="12" t="s">
        <v>66</v>
      </c>
      <c r="H7" s="12" t="s">
        <v>8</v>
      </c>
      <c r="J7" s="7"/>
      <c r="K7" s="12" t="s">
        <v>62</v>
      </c>
      <c r="L7" s="12" t="s">
        <v>63</v>
      </c>
      <c r="M7" s="12" t="s">
        <v>64</v>
      </c>
      <c r="N7" s="12" t="s">
        <v>65</v>
      </c>
      <c r="O7" s="12" t="s">
        <v>66</v>
      </c>
      <c r="P7" s="12" t="s">
        <v>8</v>
      </c>
    </row>
    <row r="8" spans="1:16" ht="15.75" thickTop="1" x14ac:dyDescent="0.25">
      <c r="B8" s="17" t="s">
        <v>5</v>
      </c>
      <c r="C8" s="159">
        <v>72.583200000000005</v>
      </c>
      <c r="D8" s="159">
        <v>191.9376</v>
      </c>
      <c r="E8" s="159">
        <v>378.35410000000002</v>
      </c>
      <c r="F8" s="159">
        <v>136.20840000000001</v>
      </c>
      <c r="G8" s="159">
        <v>123.41679999999999</v>
      </c>
      <c r="H8" s="18">
        <v>902.50019999999995</v>
      </c>
      <c r="J8" s="17" t="s">
        <v>5</v>
      </c>
      <c r="K8" s="159">
        <v>242.22919999999999</v>
      </c>
      <c r="L8" s="159">
        <v>404.52080000000001</v>
      </c>
      <c r="M8" s="159">
        <v>825.64580000000001</v>
      </c>
      <c r="N8" s="159">
        <v>281.99990000000003</v>
      </c>
      <c r="O8" s="159">
        <v>361.70839999999998</v>
      </c>
      <c r="P8" s="18">
        <v>2116.1039999999998</v>
      </c>
    </row>
    <row r="9" spans="1:16" x14ac:dyDescent="0.25">
      <c r="B9" s="17" t="s">
        <v>46</v>
      </c>
      <c r="C9" s="159">
        <v>1566.729</v>
      </c>
      <c r="D9" s="159">
        <v>709.4375</v>
      </c>
      <c r="E9" s="159">
        <v>1757.854</v>
      </c>
      <c r="F9" s="159">
        <v>463.60419999999999</v>
      </c>
      <c r="G9" s="159">
        <v>445.14550000000003</v>
      </c>
      <c r="H9" s="47">
        <v>4942.7709999999997</v>
      </c>
      <c r="J9" s="17" t="s">
        <v>46</v>
      </c>
      <c r="K9" s="159">
        <v>5283.5420000000004</v>
      </c>
      <c r="L9" s="159">
        <v>1684.479</v>
      </c>
      <c r="M9" s="159">
        <v>3575.625</v>
      </c>
      <c r="N9" s="159">
        <v>794.00019999999995</v>
      </c>
      <c r="O9" s="159">
        <v>811.87519999999995</v>
      </c>
      <c r="P9" s="47">
        <v>12149.52</v>
      </c>
    </row>
    <row r="10" spans="1:16" x14ac:dyDescent="0.25">
      <c r="B10" s="17" t="s">
        <v>6</v>
      </c>
      <c r="C10" s="159">
        <v>96.9375</v>
      </c>
      <c r="D10" s="159">
        <v>86.958299999999994</v>
      </c>
      <c r="E10" s="159">
        <v>450.7706</v>
      </c>
      <c r="F10" s="159">
        <v>426.12490000000003</v>
      </c>
      <c r="G10" s="159">
        <v>145.875</v>
      </c>
      <c r="H10" s="47">
        <v>1206.6669999999999</v>
      </c>
      <c r="J10" s="17" t="s">
        <v>6</v>
      </c>
      <c r="K10" s="159">
        <v>307.1669</v>
      </c>
      <c r="L10" s="159">
        <v>200.39599999999999</v>
      </c>
      <c r="M10" s="159">
        <v>966.87480000000005</v>
      </c>
      <c r="N10" s="159">
        <v>577.56259999999997</v>
      </c>
      <c r="O10" s="159">
        <v>302.79169999999999</v>
      </c>
      <c r="P10" s="47">
        <v>2354.7919999999999</v>
      </c>
    </row>
    <row r="11" spans="1:16" x14ac:dyDescent="0.25">
      <c r="B11" s="17" t="s">
        <v>7</v>
      </c>
      <c r="C11" s="159">
        <v>55.458300000000001</v>
      </c>
      <c r="D11" s="159">
        <v>98.541600000000003</v>
      </c>
      <c r="E11" s="159">
        <v>943.54169999999999</v>
      </c>
      <c r="F11" s="159">
        <v>369.24990000000003</v>
      </c>
      <c r="G11" s="159">
        <v>261.85419999999999</v>
      </c>
      <c r="H11" s="47">
        <v>1728.646</v>
      </c>
      <c r="J11" s="17" t="s">
        <v>7</v>
      </c>
      <c r="K11" s="159">
        <v>206.58340000000001</v>
      </c>
      <c r="L11" s="159">
        <v>496.58350000000002</v>
      </c>
      <c r="M11" s="159">
        <v>2933.3330000000001</v>
      </c>
      <c r="N11" s="159">
        <v>1121.8130000000001</v>
      </c>
      <c r="O11" s="159">
        <v>855.16690000000006</v>
      </c>
      <c r="P11" s="47">
        <v>5613.48</v>
      </c>
    </row>
    <row r="12" spans="1:16" x14ac:dyDescent="0.25">
      <c r="B12" s="16" t="s">
        <v>8</v>
      </c>
      <c r="C12" s="19">
        <v>1791.7080000000001</v>
      </c>
      <c r="D12" s="160">
        <v>1086.875</v>
      </c>
      <c r="E12" s="160">
        <v>3530.5203999999994</v>
      </c>
      <c r="F12" s="160">
        <v>1395.1874</v>
      </c>
      <c r="G12" s="160">
        <v>976.29150000000004</v>
      </c>
      <c r="H12" s="160">
        <v>8780.5841999999993</v>
      </c>
      <c r="J12" s="16" t="s">
        <v>8</v>
      </c>
      <c r="K12" s="19">
        <v>6039.5215000000007</v>
      </c>
      <c r="L12" s="160">
        <v>2785.9793000000004</v>
      </c>
      <c r="M12" s="160">
        <v>8301.4786000000004</v>
      </c>
      <c r="N12" s="160">
        <v>2775.3757000000001</v>
      </c>
      <c r="O12" s="160">
        <v>2331.5421999999999</v>
      </c>
      <c r="P12" s="160">
        <v>22233.896000000001</v>
      </c>
    </row>
    <row r="13" spans="1:16" x14ac:dyDescent="0.25">
      <c r="J13" s="45"/>
      <c r="K13" s="45"/>
      <c r="L13" s="45"/>
      <c r="M13" s="45"/>
      <c r="N13" s="45"/>
      <c r="O13" s="45"/>
      <c r="P13" s="45"/>
    </row>
    <row r="14" spans="1:16" x14ac:dyDescent="0.25">
      <c r="B14" s="652" t="s">
        <v>599</v>
      </c>
      <c r="C14" s="652"/>
      <c r="D14" s="652"/>
      <c r="E14" s="652"/>
      <c r="F14" s="652"/>
      <c r="G14" s="652"/>
      <c r="H14" s="652"/>
      <c r="J14" s="652" t="s">
        <v>601</v>
      </c>
      <c r="K14" s="652"/>
      <c r="L14" s="652"/>
      <c r="M14" s="652"/>
      <c r="N14" s="652"/>
      <c r="O14" s="652"/>
      <c r="P14" s="652"/>
    </row>
    <row r="15" spans="1:16" ht="15.75" thickBot="1" x14ac:dyDescent="0.3">
      <c r="B15" s="7"/>
      <c r="C15" s="12" t="s">
        <v>62</v>
      </c>
      <c r="D15" s="12" t="s">
        <v>63</v>
      </c>
      <c r="E15" s="12" t="s">
        <v>64</v>
      </c>
      <c r="F15" s="12" t="s">
        <v>65</v>
      </c>
      <c r="G15" s="12" t="s">
        <v>66</v>
      </c>
      <c r="H15" s="12" t="s">
        <v>8</v>
      </c>
      <c r="J15" s="7"/>
      <c r="K15" s="12" t="s">
        <v>62</v>
      </c>
      <c r="L15" s="12" t="s">
        <v>63</v>
      </c>
      <c r="M15" s="12" t="s">
        <v>64</v>
      </c>
      <c r="N15" s="12" t="s">
        <v>65</v>
      </c>
      <c r="O15" s="12" t="s">
        <v>66</v>
      </c>
      <c r="P15" s="12" t="s">
        <v>8</v>
      </c>
    </row>
    <row r="16" spans="1:16" ht="15.75" thickTop="1" x14ac:dyDescent="0.25">
      <c r="B16" s="17" t="s">
        <v>5</v>
      </c>
      <c r="C16" s="159">
        <v>59.1999</v>
      </c>
      <c r="D16" s="159">
        <v>126.0025</v>
      </c>
      <c r="E16" s="159">
        <v>243.67160000000001</v>
      </c>
      <c r="F16" s="159">
        <v>106.8934</v>
      </c>
      <c r="G16" s="159">
        <v>90.166700000000006</v>
      </c>
      <c r="H16" s="18">
        <v>625.93409999999994</v>
      </c>
      <c r="J16" s="17" t="s">
        <v>5</v>
      </c>
      <c r="K16" s="159">
        <v>203.9941</v>
      </c>
      <c r="L16" s="159">
        <v>275.62700000000001</v>
      </c>
      <c r="M16" s="159">
        <v>524.79200000000003</v>
      </c>
      <c r="N16" s="159">
        <v>205.24449999999999</v>
      </c>
      <c r="O16" s="159">
        <v>285.04169999999999</v>
      </c>
      <c r="P16" s="47">
        <v>1494.6990000000001</v>
      </c>
    </row>
    <row r="17" spans="2:16" x14ac:dyDescent="0.25">
      <c r="B17" s="17" t="s">
        <v>46</v>
      </c>
      <c r="C17" s="159">
        <v>807.24130000000002</v>
      </c>
      <c r="D17" s="159">
        <v>364.79660000000001</v>
      </c>
      <c r="E17" s="159">
        <v>1225.74</v>
      </c>
      <c r="F17" s="159">
        <v>296.2851</v>
      </c>
      <c r="G17" s="159">
        <v>282.84429999999998</v>
      </c>
      <c r="H17" s="47">
        <v>2976.9070000000002</v>
      </c>
      <c r="J17" s="17" t="s">
        <v>46</v>
      </c>
      <c r="K17" s="159">
        <v>2694.2150000000001</v>
      </c>
      <c r="L17" s="159">
        <v>924.3125</v>
      </c>
      <c r="M17" s="159">
        <v>2497.9</v>
      </c>
      <c r="N17" s="159">
        <v>557.63059999999996</v>
      </c>
      <c r="O17" s="159">
        <v>515.7287</v>
      </c>
      <c r="P17" s="47">
        <v>7189.7849999999999</v>
      </c>
    </row>
    <row r="18" spans="2:16" x14ac:dyDescent="0.25">
      <c r="B18" s="17" t="s">
        <v>6</v>
      </c>
      <c r="C18" s="159">
        <v>88.635000000000005</v>
      </c>
      <c r="D18" s="159">
        <v>78.324100000000001</v>
      </c>
      <c r="E18" s="159">
        <v>368.44589999999999</v>
      </c>
      <c r="F18" s="159">
        <v>122.85590000000001</v>
      </c>
      <c r="G18" s="159">
        <v>92.589699999999993</v>
      </c>
      <c r="H18" s="47">
        <v>750.85080000000005</v>
      </c>
      <c r="J18" s="17" t="s">
        <v>6</v>
      </c>
      <c r="K18" s="159">
        <v>283.43939999999998</v>
      </c>
      <c r="L18" s="159">
        <v>182.55930000000001</v>
      </c>
      <c r="M18" s="159">
        <v>822.05449999999996</v>
      </c>
      <c r="N18" s="159">
        <v>269.90730000000002</v>
      </c>
      <c r="O18" s="159">
        <v>246.3734</v>
      </c>
      <c r="P18" s="47">
        <v>1804.3340000000001</v>
      </c>
    </row>
    <row r="19" spans="2:16" x14ac:dyDescent="0.25">
      <c r="B19" s="17" t="s">
        <v>7</v>
      </c>
      <c r="C19" s="159">
        <v>48.298699999999997</v>
      </c>
      <c r="D19" s="159">
        <v>75.892700000000005</v>
      </c>
      <c r="E19" s="159">
        <v>740.13879999999995</v>
      </c>
      <c r="F19" s="159">
        <v>285.70159999999998</v>
      </c>
      <c r="G19" s="159">
        <v>227.53700000000001</v>
      </c>
      <c r="H19" s="47">
        <v>1377.569</v>
      </c>
      <c r="J19" s="17" t="s">
        <v>7</v>
      </c>
      <c r="K19" s="159">
        <v>159.4864</v>
      </c>
      <c r="L19" s="159">
        <v>337.16680000000002</v>
      </c>
      <c r="M19" s="159">
        <v>2281.7539999999999</v>
      </c>
      <c r="N19" s="159">
        <v>860.24170000000004</v>
      </c>
      <c r="O19" s="159">
        <v>759.21640000000002</v>
      </c>
      <c r="P19" s="47">
        <v>4397.866</v>
      </c>
    </row>
    <row r="20" spans="2:16" x14ac:dyDescent="0.25">
      <c r="B20" s="16" t="s">
        <v>8</v>
      </c>
      <c r="C20" s="19">
        <v>1003.3749</v>
      </c>
      <c r="D20" s="160">
        <v>645.01589999999999</v>
      </c>
      <c r="E20" s="160">
        <v>2577.9962999999998</v>
      </c>
      <c r="F20" s="160">
        <v>811.73599999999999</v>
      </c>
      <c r="G20" s="160">
        <v>693.1377</v>
      </c>
      <c r="H20" s="160">
        <v>5731.2608999999993</v>
      </c>
      <c r="J20" s="16" t="s">
        <v>8</v>
      </c>
      <c r="K20" s="160">
        <v>3341.1350000000002</v>
      </c>
      <c r="L20" s="160">
        <v>1719.6659999999999</v>
      </c>
      <c r="M20" s="160">
        <v>6126.5010000000002</v>
      </c>
      <c r="N20" s="160">
        <v>1893.0239999999999</v>
      </c>
      <c r="O20" s="160">
        <v>1806.36</v>
      </c>
      <c r="P20" s="160">
        <v>14886.68</v>
      </c>
    </row>
    <row r="22" spans="2:16" ht="15" customHeight="1" x14ac:dyDescent="0.25">
      <c r="B22" s="721" t="s">
        <v>337</v>
      </c>
      <c r="C22" s="721"/>
      <c r="D22" s="721"/>
      <c r="E22" s="721"/>
      <c r="F22" s="721"/>
      <c r="G22" s="721"/>
      <c r="H22" s="721"/>
    </row>
    <row r="23" spans="2:16" x14ac:dyDescent="0.25">
      <c r="B23" s="652" t="s">
        <v>598</v>
      </c>
      <c r="C23" s="652"/>
      <c r="D23" s="652"/>
      <c r="E23" s="652"/>
      <c r="F23" s="652"/>
      <c r="G23" s="652"/>
      <c r="H23" s="652"/>
    </row>
    <row r="24" spans="2:16" ht="15.75" thickBot="1" x14ac:dyDescent="0.3">
      <c r="B24" s="7"/>
      <c r="C24" s="12" t="s">
        <v>62</v>
      </c>
      <c r="D24" s="12" t="s">
        <v>63</v>
      </c>
      <c r="E24" s="12" t="s">
        <v>64</v>
      </c>
      <c r="F24" s="12" t="s">
        <v>65</v>
      </c>
      <c r="G24" s="12" t="s">
        <v>66</v>
      </c>
      <c r="H24" s="12" t="s">
        <v>8</v>
      </c>
    </row>
    <row r="25" spans="2:16" ht="15.75" thickTop="1" x14ac:dyDescent="0.25">
      <c r="B25" s="17" t="s">
        <v>5</v>
      </c>
      <c r="C25" s="41">
        <f>C8/K8</f>
        <v>0.29964678081750673</v>
      </c>
      <c r="D25" s="41">
        <f t="shared" ref="D25:H25" si="0">D8/L8</f>
        <v>0.47448141109184</v>
      </c>
      <c r="E25" s="41">
        <f t="shared" si="0"/>
        <v>0.45825231594468235</v>
      </c>
      <c r="F25" s="41">
        <f t="shared" si="0"/>
        <v>0.4830086819179723</v>
      </c>
      <c r="G25" s="41">
        <f t="shared" si="0"/>
        <v>0.34120523604096559</v>
      </c>
      <c r="H25" s="43">
        <f t="shared" si="0"/>
        <v>0.4264914200814327</v>
      </c>
    </row>
    <row r="26" spans="2:16" x14ac:dyDescent="0.25">
      <c r="B26" s="17" t="s">
        <v>46</v>
      </c>
      <c r="C26" s="41">
        <f>C9/K9</f>
        <v>0.29653005502747964</v>
      </c>
      <c r="D26" s="41">
        <f t="shared" ref="D26:D29" si="1">D9/L9</f>
        <v>0.42116137986879026</v>
      </c>
      <c r="E26" s="41">
        <f t="shared" ref="E26:E29" si="2">E9/M9</f>
        <v>0.4916214647788848</v>
      </c>
      <c r="F26" s="41">
        <f>F9/N9</f>
        <v>0.58388423579742177</v>
      </c>
      <c r="G26" s="41">
        <f t="shared" ref="G26:G29" si="3">G9/O9</f>
        <v>0.54829301350749482</v>
      </c>
      <c r="H26" s="43">
        <f>H9/P9</f>
        <v>0.40682850022058481</v>
      </c>
    </row>
    <row r="27" spans="2:16" x14ac:dyDescent="0.25">
      <c r="B27" s="17" t="s">
        <v>6</v>
      </c>
      <c r="C27" s="41">
        <f t="shared" ref="C27:C29" si="4">C10/K10</f>
        <v>0.31558576135644822</v>
      </c>
      <c r="D27" s="41">
        <f t="shared" si="1"/>
        <v>0.43393231401824389</v>
      </c>
      <c r="E27" s="41">
        <f t="shared" si="2"/>
        <v>0.4662140330888756</v>
      </c>
      <c r="F27" s="41">
        <f t="shared" ref="F27:F29" si="5">F10/N10</f>
        <v>0.73779863862376138</v>
      </c>
      <c r="G27" s="41">
        <f t="shared" si="3"/>
        <v>0.48176683839088064</v>
      </c>
      <c r="H27" s="43">
        <f t="shared" ref="H27:H29" si="6">H10/P10</f>
        <v>0.51243039724952355</v>
      </c>
    </row>
    <row r="28" spans="2:16" x14ac:dyDescent="0.25">
      <c r="B28" s="17" t="s">
        <v>7</v>
      </c>
      <c r="C28" s="41">
        <f t="shared" si="4"/>
        <v>0.26845477419773323</v>
      </c>
      <c r="D28" s="41">
        <f t="shared" si="1"/>
        <v>0.19843913460676804</v>
      </c>
      <c r="E28" s="41">
        <f t="shared" si="2"/>
        <v>0.32166197973431587</v>
      </c>
      <c r="F28" s="41">
        <f t="shared" si="5"/>
        <v>0.32915459171894068</v>
      </c>
      <c r="G28" s="41">
        <f t="shared" si="3"/>
        <v>0.30620245007144214</v>
      </c>
      <c r="H28" s="43">
        <f t="shared" si="6"/>
        <v>0.30794551686297983</v>
      </c>
    </row>
    <row r="29" spans="2:16" x14ac:dyDescent="0.25">
      <c r="B29" s="16" t="s">
        <v>8</v>
      </c>
      <c r="C29" s="44">
        <f t="shared" si="4"/>
        <v>0.2966638996152261</v>
      </c>
      <c r="D29" s="44">
        <f t="shared" si="1"/>
        <v>0.39012314269528126</v>
      </c>
      <c r="E29" s="44">
        <f t="shared" si="2"/>
        <v>0.42528814083794653</v>
      </c>
      <c r="F29" s="44">
        <f t="shared" si="5"/>
        <v>0.50270217470016765</v>
      </c>
      <c r="G29" s="44">
        <f t="shared" si="3"/>
        <v>0.41873207356058151</v>
      </c>
      <c r="H29" s="44">
        <f t="shared" si="6"/>
        <v>0.39491883024009822</v>
      </c>
    </row>
    <row r="30" spans="2:16" ht="15" customHeight="1" x14ac:dyDescent="0.25">
      <c r="B30" s="722" t="s">
        <v>337</v>
      </c>
      <c r="C30" s="722"/>
      <c r="D30" s="722"/>
      <c r="E30" s="722"/>
      <c r="F30" s="722"/>
      <c r="G30" s="722"/>
      <c r="H30" s="722"/>
    </row>
    <row r="31" spans="2:16" x14ac:dyDescent="0.25">
      <c r="B31" s="652" t="s">
        <v>599</v>
      </c>
      <c r="C31" s="652"/>
      <c r="D31" s="652"/>
      <c r="E31" s="652"/>
      <c r="F31" s="652"/>
      <c r="G31" s="652"/>
      <c r="H31" s="652"/>
    </row>
    <row r="32" spans="2:16" ht="15.75" thickBot="1" x14ac:dyDescent="0.3">
      <c r="B32" s="7"/>
      <c r="C32" s="12" t="s">
        <v>62</v>
      </c>
      <c r="D32" s="12" t="s">
        <v>63</v>
      </c>
      <c r="E32" s="12" t="s">
        <v>64</v>
      </c>
      <c r="F32" s="12" t="s">
        <v>65</v>
      </c>
      <c r="G32" s="12" t="s">
        <v>66</v>
      </c>
      <c r="H32" s="12" t="s">
        <v>8</v>
      </c>
    </row>
    <row r="33" spans="2:8" ht="15.75" thickTop="1" x14ac:dyDescent="0.25">
      <c r="B33" s="17" t="s">
        <v>5</v>
      </c>
      <c r="C33" s="41">
        <f>C16/K16</f>
        <v>0.29020398138965781</v>
      </c>
      <c r="D33" s="41">
        <f t="shared" ref="D33:H33" si="7">D16/L16</f>
        <v>0.45714861025951736</v>
      </c>
      <c r="E33" s="41">
        <f t="shared" si="7"/>
        <v>0.46432034024908914</v>
      </c>
      <c r="F33" s="41">
        <f t="shared" si="7"/>
        <v>0.52081005824760229</v>
      </c>
      <c r="G33" s="41">
        <f t="shared" si="7"/>
        <v>0.31632810216891077</v>
      </c>
      <c r="H33" s="43">
        <f t="shared" si="7"/>
        <v>0.41876933081510048</v>
      </c>
    </row>
    <row r="34" spans="2:8" x14ac:dyDescent="0.25">
      <c r="B34" s="17" t="s">
        <v>46</v>
      </c>
      <c r="C34" s="41">
        <f>C17/K17</f>
        <v>0.29962022333035782</v>
      </c>
      <c r="D34" s="41">
        <f t="shared" ref="D34:D37" si="8">D17/L17</f>
        <v>0.3946680370545676</v>
      </c>
      <c r="E34" s="41">
        <f t="shared" ref="E34:E37" si="9">E17/M17</f>
        <v>0.49070819488370232</v>
      </c>
      <c r="F34" s="41">
        <f t="shared" ref="F34:F37" si="10">F17/N17</f>
        <v>0.53132862507903977</v>
      </c>
      <c r="G34" s="41">
        <f t="shared" ref="G34:G37" si="11">G17/O17</f>
        <v>0.54843622237816114</v>
      </c>
      <c r="H34" s="43">
        <f t="shared" ref="H34:H37" si="12">H17/P17</f>
        <v>0.41404673435992873</v>
      </c>
    </row>
    <row r="35" spans="2:8" x14ac:dyDescent="0.25">
      <c r="B35" s="17" t="s">
        <v>6</v>
      </c>
      <c r="C35" s="41">
        <f t="shared" ref="C35:C37" si="13">C18/K18</f>
        <v>0.31271234697787254</v>
      </c>
      <c r="D35" s="41">
        <f t="shared" si="8"/>
        <v>0.4290337441039706</v>
      </c>
      <c r="E35" s="41">
        <f t="shared" si="9"/>
        <v>0.44820130538790315</v>
      </c>
      <c r="F35" s="41">
        <f t="shared" si="10"/>
        <v>0.45517812967637405</v>
      </c>
      <c r="G35" s="41">
        <f t="shared" si="11"/>
        <v>0.37581045681067837</v>
      </c>
      <c r="H35" s="43">
        <f t="shared" si="12"/>
        <v>0.41613736702849918</v>
      </c>
    </row>
    <row r="36" spans="2:8" x14ac:dyDescent="0.25">
      <c r="B36" s="17" t="s">
        <v>7</v>
      </c>
      <c r="C36" s="41">
        <f t="shared" si="13"/>
        <v>0.3028389881519678</v>
      </c>
      <c r="D36" s="41">
        <f t="shared" si="8"/>
        <v>0.2250894809334727</v>
      </c>
      <c r="E36" s="41">
        <f t="shared" si="9"/>
        <v>0.32437274132093119</v>
      </c>
      <c r="F36" s="41">
        <f t="shared" si="10"/>
        <v>0.33211782223530895</v>
      </c>
      <c r="G36" s="41">
        <f t="shared" si="11"/>
        <v>0.29969979573676225</v>
      </c>
      <c r="H36" s="43">
        <f t="shared" si="12"/>
        <v>0.31323578299111432</v>
      </c>
    </row>
    <row r="37" spans="2:8" x14ac:dyDescent="0.25">
      <c r="B37" s="16" t="s">
        <v>8</v>
      </c>
      <c r="C37" s="44">
        <f t="shared" si="13"/>
        <v>0.30030959539198504</v>
      </c>
      <c r="D37" s="44">
        <f t="shared" si="8"/>
        <v>0.37508207989225817</v>
      </c>
      <c r="E37" s="44">
        <f t="shared" si="9"/>
        <v>0.42079423475161432</v>
      </c>
      <c r="F37" s="44">
        <f t="shared" si="10"/>
        <v>0.42880386091248712</v>
      </c>
      <c r="G37" s="44">
        <f t="shared" si="11"/>
        <v>0.38372068690626454</v>
      </c>
      <c r="H37" s="44">
        <f t="shared" si="12"/>
        <v>0.38499255038732605</v>
      </c>
    </row>
    <row r="39" spans="2:8" x14ac:dyDescent="0.25">
      <c r="B39" s="193" t="s">
        <v>486</v>
      </c>
      <c r="C39" s="195"/>
      <c r="D39" s="195"/>
      <c r="E39" s="195"/>
      <c r="F39" s="195"/>
    </row>
    <row r="40" spans="2:8" x14ac:dyDescent="0.25">
      <c r="D40" s="195"/>
      <c r="E40" s="195"/>
      <c r="F40" s="195"/>
    </row>
    <row r="41" spans="2:8" x14ac:dyDescent="0.25">
      <c r="D41" s="195"/>
      <c r="E41" s="195"/>
      <c r="F41" s="195"/>
    </row>
    <row r="42" spans="2:8" x14ac:dyDescent="0.25">
      <c r="B42" s="195"/>
      <c r="C42" s="195"/>
      <c r="D42" s="195"/>
      <c r="E42" s="195"/>
      <c r="F42" s="195"/>
    </row>
    <row r="43" spans="2:8" x14ac:dyDescent="0.25">
      <c r="B43" s="195"/>
      <c r="C43" s="195"/>
      <c r="D43" s="195"/>
      <c r="E43" s="195"/>
      <c r="F43" s="195"/>
    </row>
    <row r="44" spans="2:8" x14ac:dyDescent="0.25">
      <c r="B44" s="195"/>
      <c r="C44" s="195"/>
      <c r="D44" s="195"/>
      <c r="E44" s="195"/>
      <c r="F44" s="195"/>
    </row>
    <row r="45" spans="2:8" x14ac:dyDescent="0.25">
      <c r="B45" s="195"/>
      <c r="C45" s="195"/>
      <c r="D45" s="195"/>
      <c r="E45" s="195"/>
      <c r="F45" s="195"/>
    </row>
    <row r="46" spans="2:8" x14ac:dyDescent="0.25">
      <c r="B46" s="195"/>
      <c r="C46" s="195"/>
      <c r="D46" s="195"/>
      <c r="E46" s="195"/>
      <c r="F46" s="195"/>
    </row>
    <row r="47" spans="2:8" x14ac:dyDescent="0.25">
      <c r="B47" s="195"/>
      <c r="C47" s="195"/>
      <c r="D47" s="195"/>
      <c r="E47" s="195"/>
      <c r="F47" s="195"/>
    </row>
    <row r="48" spans="2:8" x14ac:dyDescent="0.25">
      <c r="B48" s="195"/>
      <c r="C48" s="195"/>
      <c r="D48" s="195"/>
      <c r="E48" s="195"/>
      <c r="F48" s="195"/>
    </row>
    <row r="49" spans="2:6" x14ac:dyDescent="0.25">
      <c r="B49" s="195"/>
      <c r="C49" s="195"/>
      <c r="D49" s="195"/>
      <c r="E49" s="195"/>
      <c r="F49" s="195"/>
    </row>
    <row r="50" spans="2:6" x14ac:dyDescent="0.25">
      <c r="B50" s="195"/>
      <c r="C50" s="195"/>
      <c r="D50" s="195"/>
      <c r="E50" s="195"/>
      <c r="F50" s="195"/>
    </row>
    <row r="53" spans="2:6" x14ac:dyDescent="0.25">
      <c r="B53" s="115"/>
      <c r="C53" s="115"/>
    </row>
    <row r="54" spans="2:6" x14ac:dyDescent="0.25">
      <c r="B54" s="115"/>
      <c r="C54" s="115"/>
    </row>
    <row r="55" spans="2:6" x14ac:dyDescent="0.25">
      <c r="B55" s="115"/>
      <c r="C55" s="115"/>
    </row>
    <row r="56" spans="2:6" x14ac:dyDescent="0.25">
      <c r="B56" s="115"/>
      <c r="C56" s="115"/>
    </row>
    <row r="57" spans="2:6" x14ac:dyDescent="0.25">
      <c r="B57" s="115"/>
      <c r="C57" s="115"/>
    </row>
    <row r="58" spans="2:6" x14ac:dyDescent="0.25">
      <c r="B58" s="195"/>
      <c r="C58" s="115"/>
    </row>
    <row r="59" spans="2:6" x14ac:dyDescent="0.25">
      <c r="B59" s="195"/>
    </row>
    <row r="60" spans="2:6" x14ac:dyDescent="0.25">
      <c r="B60" s="195"/>
      <c r="C60" s="115"/>
      <c r="D60" s="115"/>
      <c r="E60" s="115"/>
    </row>
    <row r="61" spans="2:6" x14ac:dyDescent="0.25">
      <c r="B61" s="195"/>
      <c r="C61" s="115"/>
      <c r="D61" s="115"/>
      <c r="E61" s="115"/>
      <c r="F61" s="115"/>
    </row>
    <row r="62" spans="2:6" x14ac:dyDescent="0.25">
      <c r="B62" s="195"/>
      <c r="C62" s="115"/>
      <c r="D62" s="115"/>
      <c r="E62" s="115"/>
      <c r="F62" s="115"/>
    </row>
    <row r="63" spans="2:6" x14ac:dyDescent="0.25">
      <c r="B63" s="195"/>
      <c r="C63" s="115"/>
      <c r="D63" s="115"/>
      <c r="E63" s="115"/>
      <c r="F63" s="115"/>
    </row>
    <row r="64" spans="2:6" x14ac:dyDescent="0.25">
      <c r="B64" s="195"/>
      <c r="C64" s="115"/>
      <c r="D64" s="115"/>
      <c r="E64" s="115"/>
      <c r="F64" s="115"/>
    </row>
    <row r="65" spans="2:6" x14ac:dyDescent="0.25">
      <c r="B65" s="195"/>
      <c r="C65" s="124"/>
      <c r="D65" s="124"/>
      <c r="E65" s="124"/>
      <c r="F65" s="115"/>
    </row>
    <row r="66" spans="2:6" x14ac:dyDescent="0.25">
      <c r="B66" s="195"/>
    </row>
    <row r="67" spans="2:6" x14ac:dyDescent="0.25">
      <c r="B67" s="195"/>
    </row>
    <row r="68" spans="2:6" x14ac:dyDescent="0.25">
      <c r="B68" s="195"/>
    </row>
    <row r="69" spans="2:6" x14ac:dyDescent="0.25">
      <c r="B69" s="195"/>
    </row>
    <row r="71" spans="2:6" x14ac:dyDescent="0.25">
      <c r="D71" s="115"/>
    </row>
    <row r="72" spans="2:6" x14ac:dyDescent="0.25">
      <c r="D72" s="115"/>
    </row>
    <row r="73" spans="2:6" x14ac:dyDescent="0.25">
      <c r="D73" s="115"/>
    </row>
    <row r="74" spans="2:6" x14ac:dyDescent="0.25">
      <c r="D74" s="115"/>
    </row>
    <row r="75" spans="2:6" x14ac:dyDescent="0.25">
      <c r="D75" s="115"/>
    </row>
    <row r="76" spans="2:6" x14ac:dyDescent="0.25">
      <c r="D76" s="115"/>
    </row>
    <row r="77" spans="2:6" x14ac:dyDescent="0.25">
      <c r="D77" s="115"/>
    </row>
    <row r="78" spans="2:6" x14ac:dyDescent="0.25">
      <c r="D78" s="115"/>
    </row>
  </sheetData>
  <mergeCells count="8">
    <mergeCell ref="B31:H31"/>
    <mergeCell ref="B6:H6"/>
    <mergeCell ref="B14:H14"/>
    <mergeCell ref="J6:P6"/>
    <mergeCell ref="J14:P14"/>
    <mergeCell ref="B23:H23"/>
    <mergeCell ref="B30:H30"/>
    <mergeCell ref="B22:H22"/>
  </mergeCells>
  <hyperlinks>
    <hyperlink ref="A1" location="ÍNDICE!A1" display="ÍNDICE"/>
  </hyperlinks>
  <pageMargins left="0.7" right="0.7" top="0.75" bottom="0.75" header="0.3" footer="0.3"/>
  <pageSetup orientation="portrait" horizontalDpi="4294967293"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F39"/>
  <sheetViews>
    <sheetView zoomScale="85" zoomScaleNormal="85" workbookViewId="0">
      <selection activeCell="A38" sqref="A38"/>
    </sheetView>
  </sheetViews>
  <sheetFormatPr baseColWidth="10" defaultRowHeight="15" x14ac:dyDescent="0.25"/>
  <cols>
    <col min="3" max="4" width="11.42578125" customWidth="1"/>
    <col min="5" max="5" width="25.28515625" customWidth="1"/>
    <col min="6" max="6" width="16.7109375" customWidth="1"/>
    <col min="11" max="12" width="11.42578125" customWidth="1"/>
    <col min="13" max="13" width="25.28515625" customWidth="1"/>
    <col min="14" max="14" width="16.7109375" customWidth="1"/>
  </cols>
  <sheetData>
    <row r="1" spans="1:32" s="51" customFormat="1" x14ac:dyDescent="0.25">
      <c r="A1" s="56" t="s">
        <v>127</v>
      </c>
    </row>
    <row r="2" spans="1:32" x14ac:dyDescent="0.25">
      <c r="A2" s="1" t="s">
        <v>603</v>
      </c>
    </row>
    <row r="3" spans="1:32" x14ac:dyDescent="0.25">
      <c r="A3" s="1"/>
    </row>
    <row r="4" spans="1:32" x14ac:dyDescent="0.25">
      <c r="A4" s="55" t="s">
        <v>98</v>
      </c>
      <c r="B4" t="s">
        <v>602</v>
      </c>
    </row>
    <row r="6" spans="1:32" x14ac:dyDescent="0.25">
      <c r="B6" s="652" t="s">
        <v>604</v>
      </c>
      <c r="C6" s="652"/>
      <c r="D6" s="652"/>
      <c r="E6" s="652"/>
      <c r="F6" s="652"/>
      <c r="G6" s="652"/>
      <c r="H6" s="652"/>
      <c r="J6" s="652" t="s">
        <v>606</v>
      </c>
      <c r="K6" s="652"/>
      <c r="L6" s="652"/>
      <c r="M6" s="652"/>
      <c r="N6" s="652"/>
      <c r="O6" s="652"/>
      <c r="P6" s="652"/>
      <c r="R6" s="195">
        <v>1</v>
      </c>
      <c r="S6" s="195">
        <v>70.187399999999997</v>
      </c>
      <c r="T6" s="195">
        <v>171.0001</v>
      </c>
      <c r="U6" s="195">
        <v>231.16669999999999</v>
      </c>
      <c r="V6" s="195">
        <v>41.25</v>
      </c>
      <c r="W6" s="195">
        <v>13.083399999999999</v>
      </c>
      <c r="X6" s="195">
        <v>526.68759999999997</v>
      </c>
      <c r="Z6" s="195">
        <v>1</v>
      </c>
      <c r="AA6" s="195">
        <v>233.95840000000001</v>
      </c>
      <c r="AB6" s="195">
        <v>364.50009999999997</v>
      </c>
      <c r="AC6" s="195">
        <v>538.97929999999997</v>
      </c>
      <c r="AD6" s="195">
        <v>81.75</v>
      </c>
      <c r="AE6" s="195">
        <v>38.166699999999999</v>
      </c>
      <c r="AF6" s="195">
        <v>1257.354</v>
      </c>
    </row>
    <row r="7" spans="1:32" ht="15.75" thickBot="1" x14ac:dyDescent="0.3">
      <c r="B7" s="7"/>
      <c r="C7" s="12" t="s">
        <v>62</v>
      </c>
      <c r="D7" s="12" t="s">
        <v>63</v>
      </c>
      <c r="E7" s="12" t="s">
        <v>64</v>
      </c>
      <c r="F7" s="12" t="s">
        <v>65</v>
      </c>
      <c r="G7" s="12" t="s">
        <v>66</v>
      </c>
      <c r="H7" s="12" t="s">
        <v>8</v>
      </c>
      <c r="J7" s="7"/>
      <c r="K7" s="12" t="s">
        <v>62</v>
      </c>
      <c r="L7" s="12" t="s">
        <v>63</v>
      </c>
      <c r="M7" s="12" t="s">
        <v>64</v>
      </c>
      <c r="N7" s="12" t="s">
        <v>65</v>
      </c>
      <c r="O7" s="12" t="s">
        <v>66</v>
      </c>
      <c r="P7" s="12" t="s">
        <v>8</v>
      </c>
      <c r="R7" s="195">
        <v>2</v>
      </c>
      <c r="S7" s="195">
        <v>1494.2080000000001</v>
      </c>
      <c r="T7" s="195">
        <v>535.68759999999997</v>
      </c>
      <c r="U7" s="195">
        <v>463.1456</v>
      </c>
      <c r="V7" s="195">
        <v>12.166600000000001</v>
      </c>
      <c r="W7" s="195">
        <v>49.354100000000003</v>
      </c>
      <c r="X7" s="195">
        <v>2554.5619999999999</v>
      </c>
      <c r="Z7" s="195">
        <v>2</v>
      </c>
      <c r="AA7" s="195">
        <v>5110.1040000000003</v>
      </c>
      <c r="AB7" s="195">
        <v>1295.479</v>
      </c>
      <c r="AC7" s="195">
        <v>1124.625</v>
      </c>
      <c r="AD7" s="195">
        <v>27.9374</v>
      </c>
      <c r="AE7" s="195">
        <v>89.499899999999997</v>
      </c>
      <c r="AF7" s="195">
        <v>7647.6450000000004</v>
      </c>
    </row>
    <row r="8" spans="1:32" ht="15.75" thickTop="1" x14ac:dyDescent="0.25">
      <c r="B8" s="17" t="s">
        <v>5</v>
      </c>
      <c r="C8" s="159">
        <v>70.187399999999997</v>
      </c>
      <c r="D8" s="159">
        <v>171.0001</v>
      </c>
      <c r="E8" s="159">
        <v>231.16669999999999</v>
      </c>
      <c r="F8" s="159">
        <v>41.25</v>
      </c>
      <c r="G8" s="159">
        <v>13.083399999999999</v>
      </c>
      <c r="H8" s="18">
        <v>526.68759999999997</v>
      </c>
      <c r="J8" s="17" t="s">
        <v>5</v>
      </c>
      <c r="K8" s="159">
        <v>233.95840000000001</v>
      </c>
      <c r="L8" s="159">
        <v>364.50009999999997</v>
      </c>
      <c r="M8" s="159">
        <v>538.97929999999997</v>
      </c>
      <c r="N8" s="159">
        <v>81.75</v>
      </c>
      <c r="O8" s="159">
        <v>38.166699999999999</v>
      </c>
      <c r="P8" s="18">
        <v>1257.354</v>
      </c>
      <c r="R8" s="195">
        <v>3</v>
      </c>
      <c r="S8" s="195">
        <v>93.354100000000003</v>
      </c>
      <c r="T8" s="195">
        <v>63.791800000000002</v>
      </c>
      <c r="U8" s="195">
        <v>220.47919999999999</v>
      </c>
      <c r="V8" s="195">
        <v>50.958300000000001</v>
      </c>
      <c r="W8" s="195">
        <v>7.0208000000000004</v>
      </c>
      <c r="X8" s="195">
        <v>435.60419999999999</v>
      </c>
      <c r="Z8" s="195">
        <v>3</v>
      </c>
      <c r="AA8" s="195">
        <v>295.83350000000002</v>
      </c>
      <c r="AB8" s="195">
        <v>153.54179999999999</v>
      </c>
      <c r="AC8" s="195">
        <v>507.4794</v>
      </c>
      <c r="AD8" s="195">
        <v>168.3125</v>
      </c>
      <c r="AE8" s="195">
        <v>14.854100000000001</v>
      </c>
      <c r="AF8" s="195">
        <v>1140.021</v>
      </c>
    </row>
    <row r="9" spans="1:32" x14ac:dyDescent="0.25">
      <c r="B9" s="17" t="s">
        <v>46</v>
      </c>
      <c r="C9" s="159">
        <v>1494.2080000000001</v>
      </c>
      <c r="D9" s="159">
        <v>535.68759999999997</v>
      </c>
      <c r="E9" s="159">
        <v>463.1456</v>
      </c>
      <c r="F9" s="159">
        <v>12.166600000000001</v>
      </c>
      <c r="G9" s="159">
        <v>49.354100000000003</v>
      </c>
      <c r="H9" s="47">
        <v>2554.5619999999999</v>
      </c>
      <c r="J9" s="17" t="s">
        <v>46</v>
      </c>
      <c r="K9" s="159">
        <v>5110.1040000000003</v>
      </c>
      <c r="L9" s="159">
        <v>1295.479</v>
      </c>
      <c r="M9" s="159">
        <v>1124.625</v>
      </c>
      <c r="N9" s="159">
        <v>27.9374</v>
      </c>
      <c r="O9" s="159">
        <v>89.499899999999997</v>
      </c>
      <c r="P9" s="47">
        <v>7647.6450000000004</v>
      </c>
      <c r="R9" s="195">
        <v>4</v>
      </c>
      <c r="S9" s="195">
        <v>53.541600000000003</v>
      </c>
      <c r="T9" s="195">
        <v>78.083299999999994</v>
      </c>
      <c r="U9" s="195">
        <v>566.54179999999997</v>
      </c>
      <c r="V9" s="195">
        <v>50.041699999999999</v>
      </c>
      <c r="W9" s="195">
        <v>18.375</v>
      </c>
      <c r="X9" s="195">
        <v>766.58349999999996</v>
      </c>
      <c r="Z9" s="195">
        <v>4</v>
      </c>
      <c r="AA9" s="195">
        <v>197.7919</v>
      </c>
      <c r="AB9" s="195">
        <v>435.6044</v>
      </c>
      <c r="AC9" s="195">
        <v>2009.25</v>
      </c>
      <c r="AD9" s="195">
        <v>193.0419</v>
      </c>
      <c r="AE9" s="195">
        <v>79.270799999999994</v>
      </c>
      <c r="AF9" s="195">
        <v>2914.9580000000001</v>
      </c>
    </row>
    <row r="10" spans="1:32" x14ac:dyDescent="0.25">
      <c r="B10" s="17" t="s">
        <v>6</v>
      </c>
      <c r="C10" s="159">
        <v>93.354100000000003</v>
      </c>
      <c r="D10" s="159">
        <v>63.791800000000002</v>
      </c>
      <c r="E10" s="159">
        <v>220.47919999999999</v>
      </c>
      <c r="F10" s="159">
        <v>50.958300000000001</v>
      </c>
      <c r="G10" s="159">
        <v>7.0208000000000004</v>
      </c>
      <c r="H10" s="47">
        <v>435.60419999999999</v>
      </c>
      <c r="J10" s="17" t="s">
        <v>6</v>
      </c>
      <c r="K10" s="159">
        <v>295.83350000000002</v>
      </c>
      <c r="L10" s="159">
        <v>153.54179999999999</v>
      </c>
      <c r="M10" s="159">
        <v>507.4794</v>
      </c>
      <c r="N10" s="159">
        <v>168.3125</v>
      </c>
      <c r="O10" s="159">
        <v>14.854100000000001</v>
      </c>
      <c r="P10" s="47">
        <v>1140.021</v>
      </c>
      <c r="R10" s="195" t="s">
        <v>8</v>
      </c>
      <c r="S10" s="195">
        <v>1711.2909999999999</v>
      </c>
      <c r="T10" s="195">
        <v>848.56280000000004</v>
      </c>
      <c r="U10" s="195">
        <v>1481.3330000000001</v>
      </c>
      <c r="V10" s="195">
        <v>154.41659999999999</v>
      </c>
      <c r="W10" s="195">
        <v>87.833299999999994</v>
      </c>
      <c r="X10" s="195">
        <v>4283.4380000000001</v>
      </c>
      <c r="Z10" s="195" t="s">
        <v>8</v>
      </c>
      <c r="AA10" s="195">
        <v>5837.6880000000001</v>
      </c>
      <c r="AB10" s="195">
        <v>2249.1260000000002</v>
      </c>
      <c r="AC10" s="195">
        <v>4180.3339999999998</v>
      </c>
      <c r="AD10" s="195">
        <v>471.04180000000002</v>
      </c>
      <c r="AE10" s="195">
        <v>221.79150000000001</v>
      </c>
      <c r="AF10" s="195">
        <v>12959.98</v>
      </c>
    </row>
    <row r="11" spans="1:32" x14ac:dyDescent="0.25">
      <c r="B11" s="17" t="s">
        <v>7</v>
      </c>
      <c r="C11" s="159">
        <v>53.541600000000003</v>
      </c>
      <c r="D11" s="159">
        <v>78.083299999999994</v>
      </c>
      <c r="E11" s="159">
        <v>566.54179999999997</v>
      </c>
      <c r="F11" s="159">
        <v>50.041699999999999</v>
      </c>
      <c r="G11" s="159">
        <v>18.375</v>
      </c>
      <c r="H11" s="47">
        <v>766.58349999999996</v>
      </c>
      <c r="J11" s="17" t="s">
        <v>7</v>
      </c>
      <c r="K11" s="159">
        <v>197.7919</v>
      </c>
      <c r="L11" s="159">
        <v>435.6044</v>
      </c>
      <c r="M11" s="159">
        <v>2009.25</v>
      </c>
      <c r="N11" s="159">
        <v>193.0419</v>
      </c>
      <c r="O11" s="159">
        <v>79.270799999999994</v>
      </c>
      <c r="P11" s="47">
        <v>2914.9580000000001</v>
      </c>
    </row>
    <row r="12" spans="1:32" x14ac:dyDescent="0.25">
      <c r="B12" s="16" t="s">
        <v>8</v>
      </c>
      <c r="C12" s="160">
        <v>1711.2909999999999</v>
      </c>
      <c r="D12" s="160">
        <v>848.56280000000004</v>
      </c>
      <c r="E12" s="160">
        <v>1481.3330000000001</v>
      </c>
      <c r="F12" s="160">
        <v>154.41659999999999</v>
      </c>
      <c r="G12" s="160">
        <v>87.833299999999994</v>
      </c>
      <c r="H12" s="160">
        <v>4283.4380000000001</v>
      </c>
      <c r="J12" s="16" t="s">
        <v>8</v>
      </c>
      <c r="K12" s="19">
        <v>5837.6880000000001</v>
      </c>
      <c r="L12" s="160">
        <v>2249.1260000000002</v>
      </c>
      <c r="M12" s="160">
        <v>4180.3339999999998</v>
      </c>
      <c r="N12" s="160">
        <v>471.04180000000002</v>
      </c>
      <c r="O12" s="160">
        <v>221.79150000000001</v>
      </c>
      <c r="P12" s="160">
        <v>12959.98</v>
      </c>
    </row>
    <row r="13" spans="1:32" x14ac:dyDescent="0.25">
      <c r="J13" s="45"/>
      <c r="K13" s="45"/>
      <c r="L13" s="45"/>
      <c r="M13" s="45"/>
      <c r="N13" s="45"/>
      <c r="O13" s="45"/>
      <c r="P13" s="45"/>
    </row>
    <row r="14" spans="1:32" x14ac:dyDescent="0.25">
      <c r="B14" s="652" t="s">
        <v>605</v>
      </c>
      <c r="C14" s="652"/>
      <c r="D14" s="652"/>
      <c r="E14" s="652"/>
      <c r="F14" s="652"/>
      <c r="G14" s="652"/>
      <c r="H14" s="652"/>
      <c r="J14" s="652" t="s">
        <v>607</v>
      </c>
      <c r="K14" s="652"/>
      <c r="L14" s="652"/>
      <c r="M14" s="652"/>
      <c r="N14" s="652"/>
      <c r="O14" s="652"/>
      <c r="P14" s="652"/>
      <c r="R14" s="195"/>
      <c r="S14" s="195"/>
      <c r="T14" s="195"/>
      <c r="U14" s="195"/>
      <c r="V14" s="195"/>
      <c r="W14" s="195"/>
      <c r="X14" s="195"/>
      <c r="Z14" s="195"/>
      <c r="AA14" s="195"/>
      <c r="AB14" s="195"/>
      <c r="AC14" s="195"/>
      <c r="AD14" s="195"/>
      <c r="AE14" s="195"/>
      <c r="AF14" s="195"/>
    </row>
    <row r="15" spans="1:32" ht="15.75" thickBot="1" x14ac:dyDescent="0.3">
      <c r="B15" s="7"/>
      <c r="C15" s="12" t="s">
        <v>62</v>
      </c>
      <c r="D15" s="12" t="s">
        <v>63</v>
      </c>
      <c r="E15" s="12" t="s">
        <v>64</v>
      </c>
      <c r="F15" s="12" t="s">
        <v>65</v>
      </c>
      <c r="G15" s="12" t="s">
        <v>66</v>
      </c>
      <c r="H15" s="12" t="s">
        <v>8</v>
      </c>
      <c r="J15" s="7"/>
      <c r="K15" s="12" t="s">
        <v>62</v>
      </c>
      <c r="L15" s="12" t="s">
        <v>63</v>
      </c>
      <c r="M15" s="12" t="s">
        <v>64</v>
      </c>
      <c r="N15" s="12" t="s">
        <v>65</v>
      </c>
      <c r="O15" s="12" t="s">
        <v>66</v>
      </c>
      <c r="P15" s="12" t="s">
        <v>8</v>
      </c>
      <c r="R15" s="195">
        <v>1</v>
      </c>
      <c r="S15" s="195">
        <v>58.116599999999998</v>
      </c>
      <c r="T15" s="195">
        <v>114.3441</v>
      </c>
      <c r="U15" s="195">
        <v>147.3612</v>
      </c>
      <c r="V15" s="195">
        <v>30.335000000000001</v>
      </c>
      <c r="W15" s="195">
        <v>9.1834000000000007</v>
      </c>
      <c r="X15" s="195">
        <v>359.34019999999998</v>
      </c>
      <c r="Z15" s="195">
        <v>1</v>
      </c>
      <c r="AA15" s="195">
        <v>201.38579999999999</v>
      </c>
      <c r="AB15" s="195">
        <v>251.27709999999999</v>
      </c>
      <c r="AC15" s="195">
        <v>331.08249999999998</v>
      </c>
      <c r="AD15" s="195">
        <v>52.494999999999997</v>
      </c>
      <c r="AE15" s="195">
        <v>26.7667</v>
      </c>
      <c r="AF15" s="195">
        <v>863.00710000000004</v>
      </c>
    </row>
    <row r="16" spans="1:32" ht="15.75" thickTop="1" x14ac:dyDescent="0.25">
      <c r="B16" s="17" t="s">
        <v>5</v>
      </c>
      <c r="C16" s="159">
        <v>58.116599999999998</v>
      </c>
      <c r="D16" s="159">
        <v>114.3441</v>
      </c>
      <c r="E16" s="159">
        <v>147.3612</v>
      </c>
      <c r="F16" s="159">
        <v>30.335000000000001</v>
      </c>
      <c r="G16" s="159">
        <v>9.1834000000000007</v>
      </c>
      <c r="H16" s="18">
        <v>359.34019999999998</v>
      </c>
      <c r="J16" s="17" t="s">
        <v>5</v>
      </c>
      <c r="K16" s="159">
        <v>201.38579999999999</v>
      </c>
      <c r="L16" s="159">
        <v>251.27709999999999</v>
      </c>
      <c r="M16" s="159">
        <v>331.08249999999998</v>
      </c>
      <c r="N16" s="159">
        <v>52.494999999999997</v>
      </c>
      <c r="O16" s="159">
        <v>26.7667</v>
      </c>
      <c r="P16" s="18">
        <v>863.00710000000004</v>
      </c>
      <c r="R16" s="195">
        <v>2</v>
      </c>
      <c r="S16" s="195">
        <v>752.0797</v>
      </c>
      <c r="T16" s="195">
        <v>247.18510000000001</v>
      </c>
      <c r="U16" s="195">
        <v>280.80709999999999</v>
      </c>
      <c r="V16" s="195">
        <v>9.1666000000000007</v>
      </c>
      <c r="W16" s="195">
        <v>40.410899999999998</v>
      </c>
      <c r="X16" s="195">
        <v>1329.65</v>
      </c>
      <c r="Z16" s="195">
        <v>2</v>
      </c>
      <c r="AA16" s="195">
        <v>2558.1109999999999</v>
      </c>
      <c r="AB16" s="195">
        <v>655.06590000000006</v>
      </c>
      <c r="AC16" s="195">
        <v>696.09529999999995</v>
      </c>
      <c r="AD16" s="195">
        <v>21.598299999999998</v>
      </c>
      <c r="AE16" s="195">
        <v>73.496200000000002</v>
      </c>
      <c r="AF16" s="195">
        <v>4004.3649999999998</v>
      </c>
    </row>
    <row r="17" spans="2:32" x14ac:dyDescent="0.25">
      <c r="B17" s="17" t="s">
        <v>46</v>
      </c>
      <c r="C17" s="159">
        <v>752.0797</v>
      </c>
      <c r="D17" s="159">
        <v>247.18510000000001</v>
      </c>
      <c r="E17" s="159">
        <v>280.80709999999999</v>
      </c>
      <c r="F17" s="159">
        <v>9.1666000000000007</v>
      </c>
      <c r="G17" s="159">
        <v>40.410899999999998</v>
      </c>
      <c r="H17" s="47">
        <v>1329.65</v>
      </c>
      <c r="J17" s="17" t="s">
        <v>46</v>
      </c>
      <c r="K17" s="159">
        <v>2558.1109999999999</v>
      </c>
      <c r="L17" s="159">
        <v>655.06590000000006</v>
      </c>
      <c r="M17" s="159">
        <v>696.09529999999995</v>
      </c>
      <c r="N17" s="159">
        <v>21.598299999999998</v>
      </c>
      <c r="O17" s="159">
        <v>73.496200000000002</v>
      </c>
      <c r="P17" s="47">
        <v>4004.3649999999998</v>
      </c>
      <c r="R17" s="195">
        <v>3</v>
      </c>
      <c r="S17" s="195">
        <v>86.041600000000003</v>
      </c>
      <c r="T17" s="195">
        <v>57.233499999999999</v>
      </c>
      <c r="U17" s="195">
        <v>180.6165</v>
      </c>
      <c r="V17" s="195">
        <v>50.145800000000001</v>
      </c>
      <c r="W17" s="195">
        <v>7.0208000000000004</v>
      </c>
      <c r="X17" s="195">
        <v>381.0582</v>
      </c>
      <c r="Z17" s="195">
        <v>3</v>
      </c>
      <c r="AA17" s="195">
        <v>273.096</v>
      </c>
      <c r="AB17" s="195">
        <v>138.7227</v>
      </c>
      <c r="AC17" s="195">
        <v>430.07659999999998</v>
      </c>
      <c r="AD17" s="195">
        <v>167.00839999999999</v>
      </c>
      <c r="AE17" s="195">
        <v>14.854100000000001</v>
      </c>
      <c r="AF17" s="195">
        <v>1023.7569999999999</v>
      </c>
    </row>
    <row r="18" spans="2:32" x14ac:dyDescent="0.25">
      <c r="B18" s="17" t="s">
        <v>6</v>
      </c>
      <c r="C18" s="159">
        <v>86.041600000000003</v>
      </c>
      <c r="D18" s="159">
        <v>57.233499999999999</v>
      </c>
      <c r="E18" s="159">
        <v>180.6165</v>
      </c>
      <c r="F18" s="159">
        <v>50.145800000000001</v>
      </c>
      <c r="G18" s="159">
        <v>7.0208000000000004</v>
      </c>
      <c r="H18" s="47">
        <v>381.0582</v>
      </c>
      <c r="J18" s="17" t="s">
        <v>6</v>
      </c>
      <c r="K18" s="159">
        <v>273.096</v>
      </c>
      <c r="L18" s="159">
        <v>138.7227</v>
      </c>
      <c r="M18" s="159">
        <v>430.07659999999998</v>
      </c>
      <c r="N18" s="159">
        <v>167.00839999999999</v>
      </c>
      <c r="O18" s="159">
        <v>14.854100000000001</v>
      </c>
      <c r="P18" s="47">
        <v>1023.7569999999999</v>
      </c>
      <c r="R18" s="195">
        <v>4</v>
      </c>
      <c r="S18" s="195">
        <v>46.444499999999998</v>
      </c>
      <c r="T18" s="195">
        <v>62.630299999999998</v>
      </c>
      <c r="U18" s="195">
        <v>442.74430000000001</v>
      </c>
      <c r="V18" s="195">
        <v>39.515700000000002</v>
      </c>
      <c r="W18" s="195">
        <v>17.058299999999999</v>
      </c>
      <c r="X18" s="195">
        <v>608.39290000000005</v>
      </c>
      <c r="Z18" s="195">
        <v>4</v>
      </c>
      <c r="AA18" s="195">
        <v>151.91990000000001</v>
      </c>
      <c r="AB18" s="195">
        <v>297.09899999999999</v>
      </c>
      <c r="AC18" s="195">
        <v>1570.64</v>
      </c>
      <c r="AD18" s="195">
        <v>149.8723</v>
      </c>
      <c r="AE18" s="195">
        <v>67.950199999999995</v>
      </c>
      <c r="AF18" s="195">
        <v>2237.4810000000002</v>
      </c>
    </row>
    <row r="19" spans="2:32" x14ac:dyDescent="0.25">
      <c r="B19" s="17" t="s">
        <v>7</v>
      </c>
      <c r="C19" s="159">
        <v>46.444499999999998</v>
      </c>
      <c r="D19" s="159">
        <v>62.630299999999998</v>
      </c>
      <c r="E19" s="159">
        <v>442.74430000000001</v>
      </c>
      <c r="F19" s="159">
        <v>39.515700000000002</v>
      </c>
      <c r="G19" s="159">
        <v>17.058299999999999</v>
      </c>
      <c r="H19" s="47">
        <v>608.39290000000005</v>
      </c>
      <c r="J19" s="17" t="s">
        <v>7</v>
      </c>
      <c r="K19" s="159">
        <v>151.91990000000001</v>
      </c>
      <c r="L19" s="159">
        <v>297.09899999999999</v>
      </c>
      <c r="M19" s="159">
        <v>1570.64</v>
      </c>
      <c r="N19" s="159">
        <v>149.8723</v>
      </c>
      <c r="O19" s="159">
        <v>67.950199999999995</v>
      </c>
      <c r="P19" s="47">
        <v>2237.4810000000002</v>
      </c>
      <c r="R19" s="195" t="s">
        <v>8</v>
      </c>
      <c r="S19" s="195">
        <v>942.68240000000003</v>
      </c>
      <c r="T19" s="195">
        <v>481.39299999999997</v>
      </c>
      <c r="U19" s="195">
        <v>1051.529</v>
      </c>
      <c r="V19" s="195">
        <v>129.16309999999999</v>
      </c>
      <c r="W19" s="195">
        <v>73.673400000000001</v>
      </c>
      <c r="X19" s="195">
        <v>2678.4409999999998</v>
      </c>
      <c r="Z19" s="195" t="s">
        <v>8</v>
      </c>
      <c r="AA19" s="195">
        <v>3184.5129999999999</v>
      </c>
      <c r="AB19" s="195">
        <v>1342.165</v>
      </c>
      <c r="AC19" s="195">
        <v>3027.895</v>
      </c>
      <c r="AD19" s="195">
        <v>390.97399999999999</v>
      </c>
      <c r="AE19" s="195">
        <v>183.06720000000001</v>
      </c>
      <c r="AF19" s="195">
        <v>8128.61</v>
      </c>
    </row>
    <row r="20" spans="2:32" x14ac:dyDescent="0.25">
      <c r="B20" s="16" t="s">
        <v>8</v>
      </c>
      <c r="C20" s="19">
        <v>942.68240000000003</v>
      </c>
      <c r="D20" s="160">
        <v>481.39299999999997</v>
      </c>
      <c r="E20" s="160">
        <v>1051.529</v>
      </c>
      <c r="F20" s="160">
        <v>129.16309999999999</v>
      </c>
      <c r="G20" s="160">
        <v>73.673400000000001</v>
      </c>
      <c r="H20" s="160">
        <v>2678.4409999999998</v>
      </c>
      <c r="J20" s="16" t="s">
        <v>8</v>
      </c>
      <c r="K20" s="19">
        <v>3184.5129999999999</v>
      </c>
      <c r="L20" s="160">
        <v>1342.165</v>
      </c>
      <c r="M20" s="160">
        <v>3027.895</v>
      </c>
      <c r="N20" s="160">
        <v>390.97399999999999</v>
      </c>
      <c r="O20" s="160">
        <v>183.06720000000001</v>
      </c>
      <c r="P20" s="160">
        <v>8128.61</v>
      </c>
    </row>
    <row r="21" spans="2:32" x14ac:dyDescent="0.25">
      <c r="B21" s="1"/>
    </row>
    <row r="23" spans="2:32" x14ac:dyDescent="0.25">
      <c r="B23" s="652" t="s">
        <v>604</v>
      </c>
      <c r="C23" s="652"/>
      <c r="D23" s="652"/>
      <c r="E23" s="652"/>
      <c r="F23" s="652"/>
      <c r="G23" s="652"/>
      <c r="H23" s="652"/>
    </row>
    <row r="24" spans="2:32" ht="15.75" thickBot="1" x14ac:dyDescent="0.3">
      <c r="B24" s="7"/>
      <c r="C24" s="12" t="s">
        <v>62</v>
      </c>
      <c r="D24" s="12" t="s">
        <v>63</v>
      </c>
      <c r="E24" s="12" t="s">
        <v>64</v>
      </c>
      <c r="F24" s="12" t="s">
        <v>65</v>
      </c>
      <c r="G24" s="12" t="s">
        <v>66</v>
      </c>
      <c r="H24" s="12" t="s">
        <v>8</v>
      </c>
    </row>
    <row r="25" spans="2:32" ht="15.75" thickTop="1" x14ac:dyDescent="0.25">
      <c r="B25" s="17" t="s">
        <v>5</v>
      </c>
      <c r="C25" s="41">
        <f>C8/K8</f>
        <v>0.29999948708830287</v>
      </c>
      <c r="D25" s="41">
        <f t="shared" ref="D25:H25" si="0">D8/L8</f>
        <v>0.46913594811085102</v>
      </c>
      <c r="E25" s="41">
        <f t="shared" si="0"/>
        <v>0.428897176570603</v>
      </c>
      <c r="F25" s="41">
        <f t="shared" si="0"/>
        <v>0.50458715596330272</v>
      </c>
      <c r="G25" s="41">
        <f t="shared" si="0"/>
        <v>0.34279620716488457</v>
      </c>
      <c r="H25" s="43">
        <f t="shared" si="0"/>
        <v>0.41888569169859879</v>
      </c>
    </row>
    <row r="26" spans="2:32" x14ac:dyDescent="0.25">
      <c r="B26" s="17" t="s">
        <v>46</v>
      </c>
      <c r="C26" s="41">
        <f t="shared" ref="C26:C29" si="1">C9/K9</f>
        <v>0.2924026595153445</v>
      </c>
      <c r="D26" s="41">
        <f t="shared" ref="D26:D29" si="2">D9/L9</f>
        <v>0.4135054292659317</v>
      </c>
      <c r="E26" s="41">
        <f t="shared" ref="E26:E29" si="3">E9/M9</f>
        <v>0.41182225186173171</v>
      </c>
      <c r="F26" s="41">
        <f t="shared" ref="F26:F29" si="4">F9/N9</f>
        <v>0.43549507112329711</v>
      </c>
      <c r="G26" s="41">
        <f t="shared" ref="G26:G29" si="5">G9/O9</f>
        <v>0.55144307423807182</v>
      </c>
      <c r="H26" s="43">
        <f t="shared" ref="H26:H29" si="6">H9/P9</f>
        <v>0.33403250281622637</v>
      </c>
    </row>
    <row r="27" spans="2:32" x14ac:dyDescent="0.25">
      <c r="B27" s="17" t="s">
        <v>6</v>
      </c>
      <c r="C27" s="41">
        <f t="shared" si="1"/>
        <v>0.3155629771476185</v>
      </c>
      <c r="D27" s="41">
        <f t="shared" si="2"/>
        <v>0.41546862157406</v>
      </c>
      <c r="E27" s="41">
        <f>E10/M10</f>
        <v>0.43445940859865445</v>
      </c>
      <c r="F27" s="41">
        <f t="shared" si="4"/>
        <v>0.3027600445599703</v>
      </c>
      <c r="G27" s="41">
        <f t="shared" si="5"/>
        <v>0.47265064864246237</v>
      </c>
      <c r="H27" s="43">
        <f t="shared" si="6"/>
        <v>0.38210190864905119</v>
      </c>
    </row>
    <row r="28" spans="2:32" x14ac:dyDescent="0.25">
      <c r="B28" s="17" t="s">
        <v>7</v>
      </c>
      <c r="C28" s="41">
        <f t="shared" si="1"/>
        <v>0.27069662610046219</v>
      </c>
      <c r="D28" s="41">
        <f t="shared" si="2"/>
        <v>0.17925278073407888</v>
      </c>
      <c r="E28" s="41">
        <f t="shared" si="3"/>
        <v>0.28196680353365683</v>
      </c>
      <c r="F28" s="41">
        <f t="shared" si="4"/>
        <v>0.25922714187956086</v>
      </c>
      <c r="G28" s="41">
        <f t="shared" si="5"/>
        <v>0.23180036028398857</v>
      </c>
      <c r="H28" s="43">
        <f t="shared" si="6"/>
        <v>0.26298269134581009</v>
      </c>
    </row>
    <row r="29" spans="2:32" x14ac:dyDescent="0.25">
      <c r="B29" s="16" t="s">
        <v>8</v>
      </c>
      <c r="C29" s="44">
        <f t="shared" si="1"/>
        <v>0.29314533424876421</v>
      </c>
      <c r="D29" s="44">
        <f t="shared" si="2"/>
        <v>0.37728557670846363</v>
      </c>
      <c r="E29" s="44">
        <f t="shared" si="3"/>
        <v>0.35435757047164179</v>
      </c>
      <c r="F29" s="44">
        <f t="shared" si="4"/>
        <v>0.32781931454915464</v>
      </c>
      <c r="G29" s="44">
        <f t="shared" si="5"/>
        <v>0.39601743078521939</v>
      </c>
      <c r="H29" s="44">
        <f t="shared" si="6"/>
        <v>0.33051270140848987</v>
      </c>
    </row>
    <row r="30" spans="2:32" x14ac:dyDescent="0.25">
      <c r="B30" s="45"/>
      <c r="C30" s="45"/>
      <c r="D30" s="45"/>
      <c r="E30" s="45"/>
      <c r="F30" s="45"/>
      <c r="G30" s="45"/>
      <c r="H30" s="45"/>
    </row>
    <row r="31" spans="2:32" x14ac:dyDescent="0.25">
      <c r="B31" s="652" t="s">
        <v>605</v>
      </c>
      <c r="C31" s="652"/>
      <c r="D31" s="652"/>
      <c r="E31" s="652"/>
      <c r="F31" s="652"/>
      <c r="G31" s="652"/>
      <c r="H31" s="652"/>
    </row>
    <row r="32" spans="2:32" ht="15.75" thickBot="1" x14ac:dyDescent="0.3">
      <c r="B32" s="7"/>
      <c r="C32" s="12" t="s">
        <v>62</v>
      </c>
      <c r="D32" s="12" t="s">
        <v>63</v>
      </c>
      <c r="E32" s="12" t="s">
        <v>64</v>
      </c>
      <c r="F32" s="12" t="s">
        <v>65</v>
      </c>
      <c r="G32" s="12" t="s">
        <v>66</v>
      </c>
      <c r="H32" s="12" t="s">
        <v>8</v>
      </c>
    </row>
    <row r="33" spans="2:8" ht="15.75" thickTop="1" x14ac:dyDescent="0.25">
      <c r="B33" s="17" t="s">
        <v>5</v>
      </c>
      <c r="C33" s="41">
        <f>C16/K16</f>
        <v>0.28858340558271733</v>
      </c>
      <c r="D33" s="41">
        <f t="shared" ref="D33:G33" si="7">D16/L16</f>
        <v>0.45505181331685218</v>
      </c>
      <c r="E33" s="41">
        <f t="shared" si="7"/>
        <v>0.44508906390401187</v>
      </c>
      <c r="F33" s="41">
        <f t="shared" si="7"/>
        <v>0.57786455852938379</v>
      </c>
      <c r="G33" s="41">
        <f t="shared" si="7"/>
        <v>0.3430904818300351</v>
      </c>
      <c r="H33" s="43">
        <f>H16/P16</f>
        <v>0.41638151065037582</v>
      </c>
    </row>
    <row r="34" spans="2:8" x14ac:dyDescent="0.25">
      <c r="B34" s="17" t="s">
        <v>46</v>
      </c>
      <c r="C34" s="41">
        <f t="shared" ref="C34:C37" si="8">C17/K17</f>
        <v>0.29399807123303096</v>
      </c>
      <c r="D34" s="41">
        <f t="shared" ref="D34:D37" si="9">D17/L17</f>
        <v>0.37734386723534225</v>
      </c>
      <c r="E34" s="41">
        <f t="shared" ref="E34:E37" si="10">E17/M17</f>
        <v>0.40340324090681262</v>
      </c>
      <c r="F34" s="41">
        <f t="shared" ref="F34:F37" si="11">F17/N17</f>
        <v>0.42441303250718815</v>
      </c>
      <c r="G34" s="41">
        <f t="shared" ref="G34:G37" si="12">G17/O17</f>
        <v>0.54983659019105746</v>
      </c>
      <c r="H34" s="43">
        <f>H17/P17</f>
        <v>0.33205015027351409</v>
      </c>
    </row>
    <row r="35" spans="2:8" x14ac:dyDescent="0.25">
      <c r="B35" s="17" t="s">
        <v>6</v>
      </c>
      <c r="C35" s="41">
        <f t="shared" si="8"/>
        <v>0.31505990567419517</v>
      </c>
      <c r="D35" s="41">
        <f t="shared" si="9"/>
        <v>0.41257487058714976</v>
      </c>
      <c r="E35" s="41">
        <f t="shared" si="10"/>
        <v>0.41996355997978035</v>
      </c>
      <c r="F35" s="41">
        <f t="shared" si="11"/>
        <v>0.30025914864162523</v>
      </c>
      <c r="G35" s="41">
        <f t="shared" si="12"/>
        <v>0.47265064864246237</v>
      </c>
      <c r="H35" s="43">
        <f t="shared" ref="H35:H37" si="13">H18/P18</f>
        <v>0.37221547691493195</v>
      </c>
    </row>
    <row r="36" spans="2:8" x14ac:dyDescent="0.25">
      <c r="B36" s="17" t="s">
        <v>7</v>
      </c>
      <c r="C36" s="41">
        <f t="shared" si="8"/>
        <v>0.30571702588008548</v>
      </c>
      <c r="D36" s="41">
        <f t="shared" si="9"/>
        <v>0.21080616225567908</v>
      </c>
      <c r="E36" s="41">
        <f t="shared" si="10"/>
        <v>0.28188782916518107</v>
      </c>
      <c r="F36" s="41">
        <f t="shared" si="11"/>
        <v>0.26366246464490106</v>
      </c>
      <c r="G36" s="41">
        <f t="shared" si="12"/>
        <v>0.25104120370506638</v>
      </c>
      <c r="H36" s="43">
        <f t="shared" si="13"/>
        <v>0.27190975029508629</v>
      </c>
    </row>
    <row r="37" spans="2:8" x14ac:dyDescent="0.25">
      <c r="B37" s="16" t="s">
        <v>8</v>
      </c>
      <c r="C37" s="44">
        <f t="shared" si="8"/>
        <v>0.29602089864290082</v>
      </c>
      <c r="D37" s="44">
        <f t="shared" si="9"/>
        <v>0.3586690161045773</v>
      </c>
      <c r="E37" s="44">
        <f t="shared" si="10"/>
        <v>0.34728053647831247</v>
      </c>
      <c r="F37" s="44">
        <f t="shared" si="11"/>
        <v>0.33036237703785926</v>
      </c>
      <c r="G37" s="44">
        <f t="shared" si="12"/>
        <v>0.40243910432890218</v>
      </c>
      <c r="H37" s="44">
        <f t="shared" si="13"/>
        <v>0.32950787403996501</v>
      </c>
    </row>
    <row r="39" spans="2:8" x14ac:dyDescent="0.25">
      <c r="B39" s="193" t="s">
        <v>486</v>
      </c>
      <c r="C39" s="195"/>
      <c r="D39" s="195"/>
      <c r="E39" s="195"/>
    </row>
  </sheetData>
  <mergeCells count="6">
    <mergeCell ref="B31:H31"/>
    <mergeCell ref="B6:H6"/>
    <mergeCell ref="B14:H14"/>
    <mergeCell ref="J6:P6"/>
    <mergeCell ref="J14:P14"/>
    <mergeCell ref="B23:H23"/>
  </mergeCells>
  <hyperlinks>
    <hyperlink ref="A1" location="ÍNDICE!A1" display="ÍNDICE"/>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G55"/>
  <sheetViews>
    <sheetView topLeftCell="A4" zoomScale="85" zoomScaleNormal="85" workbookViewId="0">
      <selection activeCell="A38" sqref="A38"/>
    </sheetView>
  </sheetViews>
  <sheetFormatPr baseColWidth="10" defaultRowHeight="15" x14ac:dyDescent="0.25"/>
  <cols>
    <col min="3" max="3" width="73" customWidth="1"/>
    <col min="4" max="4" width="16.7109375" bestFit="1" customWidth="1"/>
    <col min="5" max="5" width="18.5703125" bestFit="1" customWidth="1"/>
    <col min="6" max="6" width="15.7109375" style="141" customWidth="1"/>
    <col min="7" max="7" width="21.28515625" style="45" bestFit="1" customWidth="1"/>
  </cols>
  <sheetData>
    <row r="1" spans="1:7" s="51" customFormat="1" x14ac:dyDescent="0.25">
      <c r="A1" s="56" t="s">
        <v>127</v>
      </c>
      <c r="F1" s="141"/>
    </row>
    <row r="2" spans="1:7" x14ac:dyDescent="0.25">
      <c r="A2" s="1" t="s">
        <v>621</v>
      </c>
    </row>
    <row r="3" spans="1:7" x14ac:dyDescent="0.25">
      <c r="A3" s="1"/>
    </row>
    <row r="4" spans="1:7" x14ac:dyDescent="0.25">
      <c r="A4" s="55" t="s">
        <v>98</v>
      </c>
      <c r="B4" t="s">
        <v>619</v>
      </c>
    </row>
    <row r="6" spans="1:7" x14ac:dyDescent="0.25">
      <c r="B6" s="666" t="s">
        <v>620</v>
      </c>
      <c r="C6" s="652"/>
      <c r="D6" s="652"/>
      <c r="E6" s="652"/>
      <c r="F6" s="652"/>
      <c r="G6" s="652"/>
    </row>
    <row r="7" spans="1:7" s="45" customFormat="1" x14ac:dyDescent="0.25">
      <c r="B7" s="135"/>
      <c r="C7" s="157"/>
      <c r="D7" s="666" t="s">
        <v>361</v>
      </c>
      <c r="E7" s="667"/>
      <c r="F7" s="652" t="s">
        <v>122</v>
      </c>
      <c r="G7" s="667"/>
    </row>
    <row r="8" spans="1:7" ht="15.75" thickBot="1" x14ac:dyDescent="0.3">
      <c r="B8" s="185"/>
      <c r="C8" s="146"/>
      <c r="D8" s="174" t="s">
        <v>183</v>
      </c>
      <c r="E8" s="175" t="s">
        <v>623</v>
      </c>
      <c r="F8" s="152" t="s">
        <v>183</v>
      </c>
      <c r="G8" s="175" t="s">
        <v>624</v>
      </c>
    </row>
    <row r="9" spans="1:7" ht="15.75" thickTop="1" x14ac:dyDescent="0.25">
      <c r="B9" s="189" t="s">
        <v>576</v>
      </c>
      <c r="C9" s="147" t="s">
        <v>608</v>
      </c>
      <c r="D9" s="188">
        <v>111.58</v>
      </c>
      <c r="E9" s="404">
        <f t="shared" ref="E9:E23" si="0">D9/$D$24</f>
        <v>0.14555558454433978</v>
      </c>
      <c r="F9" s="153">
        <v>364.58</v>
      </c>
      <c r="G9" s="176">
        <f>D9/F9</f>
        <v>0.30605079817872621</v>
      </c>
    </row>
    <row r="10" spans="1:7" x14ac:dyDescent="0.25">
      <c r="B10" s="186" t="s">
        <v>577</v>
      </c>
      <c r="C10" s="149" t="s">
        <v>609</v>
      </c>
      <c r="D10" s="180">
        <v>27.25</v>
      </c>
      <c r="E10" s="395">
        <f t="shared" si="0"/>
        <v>3.5547496673537009E-2</v>
      </c>
      <c r="F10" s="154">
        <v>152.38</v>
      </c>
      <c r="G10" s="176">
        <f>D10/F10</f>
        <v>0.17882924268276676</v>
      </c>
    </row>
    <row r="11" spans="1:7" x14ac:dyDescent="0.25">
      <c r="B11" s="186" t="s">
        <v>578</v>
      </c>
      <c r="C11" s="149" t="s">
        <v>625</v>
      </c>
      <c r="D11" s="180">
        <v>297.20999999999998</v>
      </c>
      <c r="E11" s="395">
        <f t="shared" si="0"/>
        <v>0.38770904537034617</v>
      </c>
      <c r="F11" s="154">
        <v>913.46</v>
      </c>
      <c r="G11" s="176">
        <f t="shared" ref="G11:G24" si="1">D11/F11</f>
        <v>0.32536728482911126</v>
      </c>
    </row>
    <row r="12" spans="1:7" x14ac:dyDescent="0.25">
      <c r="B12" s="186" t="s">
        <v>579</v>
      </c>
      <c r="C12" s="149" t="s">
        <v>610</v>
      </c>
      <c r="D12" s="180">
        <v>3</v>
      </c>
      <c r="E12" s="395">
        <f t="shared" si="0"/>
        <v>3.9134858723160011E-3</v>
      </c>
      <c r="F12" s="154">
        <v>14.75</v>
      </c>
      <c r="G12" s="176">
        <f t="shared" si="1"/>
        <v>0.20338983050847459</v>
      </c>
    </row>
    <row r="13" spans="1:7" x14ac:dyDescent="0.25">
      <c r="B13" s="186" t="s">
        <v>580</v>
      </c>
      <c r="C13" s="149" t="s">
        <v>611</v>
      </c>
      <c r="D13" s="180">
        <v>4.25</v>
      </c>
      <c r="E13" s="395">
        <f t="shared" si="0"/>
        <v>5.5441049857810013E-3</v>
      </c>
      <c r="F13" s="154">
        <v>17.829999999999998</v>
      </c>
      <c r="G13" s="176">
        <f t="shared" si="1"/>
        <v>0.2383623107122827</v>
      </c>
    </row>
    <row r="14" spans="1:7" x14ac:dyDescent="0.25">
      <c r="B14" s="186" t="s">
        <v>581</v>
      </c>
      <c r="C14" s="149" t="s">
        <v>612</v>
      </c>
      <c r="D14" s="180">
        <v>4.25</v>
      </c>
      <c r="E14" s="395">
        <f t="shared" si="0"/>
        <v>5.5441049857810013E-3</v>
      </c>
      <c r="F14" s="154">
        <v>19.670000000000002</v>
      </c>
      <c r="G14" s="176">
        <f t="shared" si="1"/>
        <v>0.21606507371631925</v>
      </c>
    </row>
    <row r="15" spans="1:7" x14ac:dyDescent="0.25">
      <c r="B15" s="186" t="s">
        <v>106</v>
      </c>
      <c r="C15" s="149" t="s">
        <v>575</v>
      </c>
      <c r="D15" s="180">
        <v>62.19</v>
      </c>
      <c r="E15" s="395">
        <f t="shared" si="0"/>
        <v>8.1126562133110688E-2</v>
      </c>
      <c r="F15" s="154">
        <v>172</v>
      </c>
      <c r="G15" s="176">
        <f t="shared" si="1"/>
        <v>0.36156976744186048</v>
      </c>
    </row>
    <row r="16" spans="1:7" x14ac:dyDescent="0.25">
      <c r="B16" s="186" t="s">
        <v>582</v>
      </c>
      <c r="C16" s="149" t="s">
        <v>613</v>
      </c>
      <c r="D16" s="180">
        <v>3.08</v>
      </c>
      <c r="E16" s="395">
        <f t="shared" si="0"/>
        <v>4.017845495577761E-3</v>
      </c>
      <c r="F16" s="154">
        <v>30.33</v>
      </c>
      <c r="G16" s="176">
        <f t="shared" si="1"/>
        <v>0.10154962083745467</v>
      </c>
    </row>
    <row r="17" spans="2:7" x14ac:dyDescent="0.25">
      <c r="B17" s="186" t="s">
        <v>583</v>
      </c>
      <c r="C17" s="149" t="s">
        <v>614</v>
      </c>
      <c r="D17" s="180">
        <v>0.5</v>
      </c>
      <c r="E17" s="395">
        <f t="shared" si="0"/>
        <v>6.5224764538600007E-4</v>
      </c>
      <c r="F17" s="154">
        <v>0.69</v>
      </c>
      <c r="G17" s="176">
        <f t="shared" si="1"/>
        <v>0.7246376811594204</v>
      </c>
    </row>
    <row r="18" spans="2:7" x14ac:dyDescent="0.25">
      <c r="B18" s="186" t="s">
        <v>584</v>
      </c>
      <c r="C18" s="149" t="s">
        <v>626</v>
      </c>
      <c r="D18" s="180">
        <v>39.83</v>
      </c>
      <c r="E18" s="395">
        <f t="shared" si="0"/>
        <v>5.1958047431448766E-2</v>
      </c>
      <c r="F18" s="154">
        <v>376.73</v>
      </c>
      <c r="G18" s="176">
        <f t="shared" si="1"/>
        <v>0.10572558596342208</v>
      </c>
    </row>
    <row r="19" spans="2:7" x14ac:dyDescent="0.25">
      <c r="B19" s="186" t="s">
        <v>585</v>
      </c>
      <c r="C19" s="149" t="s">
        <v>615</v>
      </c>
      <c r="D19" s="180">
        <v>20</v>
      </c>
      <c r="E19" s="395">
        <f t="shared" si="0"/>
        <v>2.6089905815440004E-2</v>
      </c>
      <c r="F19" s="154">
        <v>87.67</v>
      </c>
      <c r="G19" s="176">
        <f t="shared" si="1"/>
        <v>0.22812820805292575</v>
      </c>
    </row>
    <row r="20" spans="2:7" x14ac:dyDescent="0.25">
      <c r="B20" s="186" t="s">
        <v>586</v>
      </c>
      <c r="C20" s="149" t="s">
        <v>616</v>
      </c>
      <c r="D20" s="180">
        <v>0</v>
      </c>
      <c r="E20" s="395">
        <f t="shared" si="0"/>
        <v>0</v>
      </c>
      <c r="F20" s="154">
        <v>1.17</v>
      </c>
      <c r="G20" s="176" t="s">
        <v>123</v>
      </c>
    </row>
    <row r="21" spans="2:7" x14ac:dyDescent="0.25">
      <c r="B21" s="186" t="s">
        <v>587</v>
      </c>
      <c r="C21" s="149" t="s">
        <v>627</v>
      </c>
      <c r="D21" s="180">
        <v>176.21</v>
      </c>
      <c r="E21" s="395">
        <f t="shared" si="0"/>
        <v>0.22986511518693417</v>
      </c>
      <c r="F21" s="154">
        <v>692.48</v>
      </c>
      <c r="G21" s="176">
        <f t="shared" si="1"/>
        <v>0.2544622227356747</v>
      </c>
    </row>
    <row r="22" spans="2:7" x14ac:dyDescent="0.25">
      <c r="B22" s="186" t="s">
        <v>588</v>
      </c>
      <c r="C22" s="149" t="s">
        <v>617</v>
      </c>
      <c r="D22" s="180">
        <v>4.13</v>
      </c>
      <c r="E22" s="395">
        <f t="shared" si="0"/>
        <v>5.3875655508883605E-3</v>
      </c>
      <c r="F22" s="154">
        <v>25.96</v>
      </c>
      <c r="G22" s="176">
        <f t="shared" si="1"/>
        <v>0.15909090909090909</v>
      </c>
    </row>
    <row r="23" spans="2:7" x14ac:dyDescent="0.25">
      <c r="B23" s="187" t="s">
        <v>544</v>
      </c>
      <c r="C23" s="151" t="s">
        <v>618</v>
      </c>
      <c r="D23" s="184">
        <v>13.1</v>
      </c>
      <c r="E23" s="465">
        <f t="shared" si="0"/>
        <v>1.7088888309113204E-2</v>
      </c>
      <c r="F23" s="155">
        <v>45.27</v>
      </c>
      <c r="G23" s="138" t="s">
        <v>123</v>
      </c>
    </row>
    <row r="24" spans="2:7" x14ac:dyDescent="0.25">
      <c r="B24" s="187"/>
      <c r="C24" s="151" t="s">
        <v>8</v>
      </c>
      <c r="D24" s="137">
        <f>SUM(D9:D23)</f>
        <v>766.58</v>
      </c>
      <c r="E24" s="464">
        <f>D24/D24</f>
        <v>1</v>
      </c>
      <c r="F24" s="156">
        <v>2914.96</v>
      </c>
      <c r="G24" s="136">
        <f t="shared" si="1"/>
        <v>0.2629813102066581</v>
      </c>
    </row>
    <row r="25" spans="2:7" x14ac:dyDescent="0.25">
      <c r="B25" s="162"/>
      <c r="C25" s="73" t="s">
        <v>493</v>
      </c>
      <c r="D25" s="162"/>
      <c r="E25" s="162"/>
      <c r="F25" s="162"/>
      <c r="G25" s="162"/>
    </row>
    <row r="26" spans="2:7" x14ac:dyDescent="0.25">
      <c r="B26" s="162"/>
      <c r="C26" s="73" t="s">
        <v>470</v>
      </c>
      <c r="D26" s="162"/>
      <c r="E26" s="162"/>
      <c r="F26" s="162"/>
      <c r="G26" s="162"/>
    </row>
    <row r="27" spans="2:7" s="61" customFormat="1" x14ac:dyDescent="0.25">
      <c r="B27" s="23"/>
      <c r="C27" s="73" t="s">
        <v>473</v>
      </c>
      <c r="D27" s="23"/>
      <c r="E27" s="23"/>
      <c r="F27" s="23"/>
      <c r="G27" s="162"/>
    </row>
    <row r="28" spans="2:7" x14ac:dyDescent="0.25">
      <c r="B28" s="23"/>
      <c r="C28" s="220" t="s">
        <v>475</v>
      </c>
      <c r="D28" s="23"/>
      <c r="E28" s="23"/>
      <c r="F28" s="23"/>
      <c r="G28" s="23"/>
    </row>
    <row r="29" spans="2:7" s="195" customFormat="1" x14ac:dyDescent="0.25">
      <c r="B29"/>
      <c r="C29"/>
      <c r="D29"/>
      <c r="E29"/>
      <c r="F29"/>
      <c r="G29"/>
    </row>
    <row r="30" spans="2:7" s="195" customFormat="1" x14ac:dyDescent="0.25">
      <c r="B30"/>
      <c r="C30"/>
      <c r="D30"/>
      <c r="E30"/>
      <c r="F30"/>
      <c r="G30"/>
    </row>
    <row r="31" spans="2:7" x14ac:dyDescent="0.25">
      <c r="B31" s="666" t="s">
        <v>622</v>
      </c>
      <c r="C31" s="652"/>
      <c r="D31" s="652"/>
      <c r="E31" s="652"/>
      <c r="F31" s="652"/>
      <c r="G31" s="652"/>
    </row>
    <row r="32" spans="2:7" s="45" customFormat="1" x14ac:dyDescent="0.25">
      <c r="B32" s="135"/>
      <c r="C32" s="157"/>
      <c r="D32" s="666" t="s">
        <v>361</v>
      </c>
      <c r="E32" s="667"/>
      <c r="F32" s="652" t="s">
        <v>122</v>
      </c>
      <c r="G32" s="667"/>
    </row>
    <row r="33" spans="2:7" ht="15.75" thickBot="1" x14ac:dyDescent="0.3">
      <c r="B33" s="185"/>
      <c r="C33" s="146"/>
      <c r="D33" s="174" t="s">
        <v>183</v>
      </c>
      <c r="E33" s="175" t="s">
        <v>623</v>
      </c>
      <c r="F33" s="152" t="s">
        <v>183</v>
      </c>
      <c r="G33" s="175" t="s">
        <v>624</v>
      </c>
    </row>
    <row r="34" spans="2:7" ht="15.75" thickTop="1" x14ac:dyDescent="0.25">
      <c r="B34" s="189" t="s">
        <v>576</v>
      </c>
      <c r="C34" s="147" t="s">
        <v>608</v>
      </c>
      <c r="D34" s="180">
        <v>98.3</v>
      </c>
      <c r="E34" s="395">
        <f>D34/D49</f>
        <v>0.1615739903680205</v>
      </c>
      <c r="F34" s="154">
        <v>327.14999999999998</v>
      </c>
      <c r="G34" s="176">
        <f>D34/F34</f>
        <v>0.30047378878190434</v>
      </c>
    </row>
    <row r="35" spans="2:7" x14ac:dyDescent="0.25">
      <c r="B35" s="186" t="s">
        <v>577</v>
      </c>
      <c r="C35" s="149" t="s">
        <v>609</v>
      </c>
      <c r="D35" s="180">
        <v>25.25</v>
      </c>
      <c r="E35" s="395">
        <f t="shared" ref="E35:E48" si="2">D35/$D$49</f>
        <v>4.1502983283748913E-2</v>
      </c>
      <c r="F35" s="154">
        <v>137.12</v>
      </c>
      <c r="G35" s="176">
        <f t="shared" ref="G35:G47" si="3">D35/F35</f>
        <v>0.18414527421236873</v>
      </c>
    </row>
    <row r="36" spans="2:7" x14ac:dyDescent="0.25">
      <c r="B36" s="186" t="s">
        <v>578</v>
      </c>
      <c r="C36" s="149" t="s">
        <v>625</v>
      </c>
      <c r="D36" s="180">
        <v>230.99</v>
      </c>
      <c r="E36" s="395">
        <f t="shared" si="2"/>
        <v>0.37967422212725394</v>
      </c>
      <c r="F36" s="154">
        <v>689.85</v>
      </c>
      <c r="G36" s="176">
        <f t="shared" si="3"/>
        <v>0.3348409074436472</v>
      </c>
    </row>
    <row r="37" spans="2:7" x14ac:dyDescent="0.25">
      <c r="B37" s="186" t="s">
        <v>579</v>
      </c>
      <c r="C37" s="149" t="s">
        <v>610</v>
      </c>
      <c r="D37" s="180">
        <v>2.15</v>
      </c>
      <c r="E37" s="395">
        <f t="shared" si="2"/>
        <v>3.5339173885172341E-3</v>
      </c>
      <c r="F37" s="154">
        <v>8.9</v>
      </c>
      <c r="G37" s="176">
        <f t="shared" si="3"/>
        <v>0.24157303370786515</v>
      </c>
    </row>
    <row r="38" spans="2:7" x14ac:dyDescent="0.25">
      <c r="B38" s="186" t="s">
        <v>580</v>
      </c>
      <c r="C38" s="149" t="s">
        <v>611</v>
      </c>
      <c r="D38" s="180">
        <v>2.4500000000000002</v>
      </c>
      <c r="E38" s="395">
        <f t="shared" si="2"/>
        <v>4.0270221404033598E-3</v>
      </c>
      <c r="F38" s="154">
        <v>11.19</v>
      </c>
      <c r="G38" s="176">
        <f t="shared" si="3"/>
        <v>0.21894548704200181</v>
      </c>
    </row>
    <row r="39" spans="2:7" x14ac:dyDescent="0.25">
      <c r="B39" s="186" t="s">
        <v>581</v>
      </c>
      <c r="C39" s="149" t="s">
        <v>612</v>
      </c>
      <c r="D39" s="180">
        <v>2.94</v>
      </c>
      <c r="E39" s="395">
        <f t="shared" si="2"/>
        <v>4.8324265684840315E-3</v>
      </c>
      <c r="F39" s="154">
        <v>11.63</v>
      </c>
      <c r="G39" s="176">
        <f t="shared" si="3"/>
        <v>0.25279449699054168</v>
      </c>
    </row>
    <row r="40" spans="2:7" x14ac:dyDescent="0.25">
      <c r="B40" s="186" t="s">
        <v>106</v>
      </c>
      <c r="C40" s="149" t="s">
        <v>575</v>
      </c>
      <c r="D40" s="180">
        <v>43.29</v>
      </c>
      <c r="E40" s="395">
        <f t="shared" si="2"/>
        <v>7.1155015697167937E-2</v>
      </c>
      <c r="F40" s="154">
        <v>108.62</v>
      </c>
      <c r="G40" s="176">
        <f t="shared" si="3"/>
        <v>0.39854538758976243</v>
      </c>
    </row>
    <row r="41" spans="2:7" x14ac:dyDescent="0.25">
      <c r="B41" s="186" t="s">
        <v>582</v>
      </c>
      <c r="C41" s="149" t="s">
        <v>613</v>
      </c>
      <c r="D41" s="180">
        <v>0.98</v>
      </c>
      <c r="E41" s="395">
        <f t="shared" si="2"/>
        <v>1.6108088561613439E-3</v>
      </c>
      <c r="F41" s="154">
        <v>16.16</v>
      </c>
      <c r="G41" s="176">
        <f t="shared" si="3"/>
        <v>6.0643564356435642E-2</v>
      </c>
    </row>
    <row r="42" spans="2:7" x14ac:dyDescent="0.25">
      <c r="B42" s="186" t="s">
        <v>583</v>
      </c>
      <c r="C42" s="149" t="s">
        <v>614</v>
      </c>
      <c r="D42" s="180">
        <v>0.5</v>
      </c>
      <c r="E42" s="395">
        <f t="shared" si="2"/>
        <v>8.2184125314354282E-4</v>
      </c>
      <c r="F42" s="154">
        <v>0.55000000000000004</v>
      </c>
      <c r="G42" s="176">
        <f t="shared" si="3"/>
        <v>0.90909090909090906</v>
      </c>
    </row>
    <row r="43" spans="2:7" x14ac:dyDescent="0.25">
      <c r="B43" s="186" t="s">
        <v>584</v>
      </c>
      <c r="C43" s="149" t="s">
        <v>626</v>
      </c>
      <c r="D43" s="180">
        <v>26.73</v>
      </c>
      <c r="E43" s="395">
        <f t="shared" si="2"/>
        <v>4.39356333930538E-2</v>
      </c>
      <c r="F43" s="154">
        <v>297.75</v>
      </c>
      <c r="G43" s="176">
        <f t="shared" si="3"/>
        <v>8.9773299748110838E-2</v>
      </c>
    </row>
    <row r="44" spans="2:7" x14ac:dyDescent="0.25">
      <c r="B44" s="186" t="s">
        <v>585</v>
      </c>
      <c r="C44" s="149" t="s">
        <v>615</v>
      </c>
      <c r="D44" s="180">
        <v>11.64</v>
      </c>
      <c r="E44" s="395">
        <f t="shared" si="2"/>
        <v>1.9132464373181678E-2</v>
      </c>
      <c r="F44" s="154">
        <v>50.55</v>
      </c>
      <c r="G44" s="176">
        <f t="shared" si="3"/>
        <v>0.23026706231454008</v>
      </c>
    </row>
    <row r="45" spans="2:7" x14ac:dyDescent="0.25">
      <c r="B45" s="186" t="s">
        <v>586</v>
      </c>
      <c r="C45" s="149" t="s">
        <v>616</v>
      </c>
      <c r="D45" s="180">
        <v>0</v>
      </c>
      <c r="E45" s="395">
        <f t="shared" si="2"/>
        <v>0</v>
      </c>
      <c r="F45" s="154">
        <v>0.41</v>
      </c>
      <c r="G45" s="176" t="s">
        <v>123</v>
      </c>
    </row>
    <row r="46" spans="2:7" x14ac:dyDescent="0.25">
      <c r="B46" s="186" t="s">
        <v>587</v>
      </c>
      <c r="C46" s="149" t="s">
        <v>627</v>
      </c>
      <c r="D46" s="180">
        <v>150.65</v>
      </c>
      <c r="E46" s="395">
        <f t="shared" si="2"/>
        <v>0.24762076957214946</v>
      </c>
      <c r="F46" s="154">
        <v>527.28</v>
      </c>
      <c r="G46" s="176">
        <f t="shared" si="3"/>
        <v>0.2857115763920498</v>
      </c>
    </row>
    <row r="47" spans="2:7" x14ac:dyDescent="0.25">
      <c r="B47" s="186" t="s">
        <v>588</v>
      </c>
      <c r="C47" s="149" t="s">
        <v>617</v>
      </c>
      <c r="D47" s="180">
        <v>3.35</v>
      </c>
      <c r="E47" s="395">
        <f t="shared" si="2"/>
        <v>5.5063363960617369E-3</v>
      </c>
      <c r="F47" s="154">
        <v>20.54</v>
      </c>
      <c r="G47" s="176">
        <f t="shared" si="3"/>
        <v>0.16309639727361247</v>
      </c>
    </row>
    <row r="48" spans="2:7" x14ac:dyDescent="0.25">
      <c r="B48" s="187" t="s">
        <v>544</v>
      </c>
      <c r="C48" s="151" t="s">
        <v>618</v>
      </c>
      <c r="D48" s="184">
        <v>9.18</v>
      </c>
      <c r="E48" s="465">
        <f t="shared" si="2"/>
        <v>1.5089005407715446E-2</v>
      </c>
      <c r="F48" s="155">
        <v>29.79</v>
      </c>
      <c r="G48" s="138" t="s">
        <v>123</v>
      </c>
    </row>
    <row r="49" spans="2:7" x14ac:dyDescent="0.25">
      <c r="B49" s="187"/>
      <c r="C49" s="151" t="s">
        <v>8</v>
      </c>
      <c r="D49" s="137">
        <v>608.39</v>
      </c>
      <c r="E49" s="464">
        <f>D49/D49</f>
        <v>1</v>
      </c>
      <c r="F49" s="156">
        <v>2237.48</v>
      </c>
      <c r="G49" s="136">
        <f>D49/F49</f>
        <v>0.27190857571911259</v>
      </c>
    </row>
    <row r="50" spans="2:7" x14ac:dyDescent="0.25">
      <c r="B50" s="162"/>
      <c r="C50" s="73" t="s">
        <v>493</v>
      </c>
      <c r="D50" s="162"/>
      <c r="E50" s="162"/>
      <c r="F50" s="162"/>
      <c r="G50" s="162"/>
    </row>
    <row r="51" spans="2:7" x14ac:dyDescent="0.25">
      <c r="B51" s="162"/>
      <c r="C51" s="73" t="s">
        <v>470</v>
      </c>
      <c r="D51" s="162"/>
      <c r="E51" s="162"/>
      <c r="F51" s="162"/>
      <c r="G51" s="162"/>
    </row>
    <row r="52" spans="2:7" s="61" customFormat="1" x14ac:dyDescent="0.25">
      <c r="B52" s="23"/>
      <c r="C52" s="73" t="s">
        <v>473</v>
      </c>
      <c r="D52" s="23"/>
      <c r="E52" s="23"/>
      <c r="F52" s="162"/>
      <c r="G52" s="162"/>
    </row>
    <row r="53" spans="2:7" x14ac:dyDescent="0.25">
      <c r="B53" s="23"/>
      <c r="C53" s="220" t="s">
        <v>475</v>
      </c>
      <c r="D53" s="23"/>
      <c r="E53" s="23"/>
      <c r="F53" s="162"/>
      <c r="G53" s="162"/>
    </row>
    <row r="55" spans="2:7" x14ac:dyDescent="0.25">
      <c r="B55" s="195"/>
      <c r="C55" s="195"/>
      <c r="D55" s="195"/>
    </row>
  </sheetData>
  <mergeCells count="6">
    <mergeCell ref="F7:G7"/>
    <mergeCell ref="D7:E7"/>
    <mergeCell ref="D32:E32"/>
    <mergeCell ref="F32:G32"/>
    <mergeCell ref="B6:G6"/>
    <mergeCell ref="B31:G31"/>
  </mergeCells>
  <hyperlinks>
    <hyperlink ref="A1" location="ÍNDICE!A1" display="ÍNDICE"/>
  </hyperlinks>
  <pageMargins left="0.7" right="0.7" top="0.75" bottom="0.75" header="0.3" footer="0.3"/>
  <ignoredErrors>
    <ignoredError sqref="E24" formula="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O151"/>
  <sheetViews>
    <sheetView zoomScale="70" zoomScaleNormal="70" workbookViewId="0">
      <selection activeCell="A38" sqref="A38"/>
    </sheetView>
  </sheetViews>
  <sheetFormatPr baseColWidth="10" defaultRowHeight="15" x14ac:dyDescent="0.25"/>
  <cols>
    <col min="1" max="1" width="11.42578125" style="195"/>
    <col min="2" max="2" width="18" style="195" customWidth="1"/>
    <col min="3" max="3" width="14" style="195" bestFit="1" customWidth="1"/>
    <col min="4" max="4" width="12.140625" style="195" customWidth="1"/>
    <col min="5" max="5" width="27.85546875" style="195" bestFit="1" customWidth="1"/>
    <col min="6" max="6" width="12.140625" style="195" customWidth="1"/>
    <col min="7" max="7" width="26" style="195" customWidth="1"/>
    <col min="8" max="8" width="12.140625" style="195" customWidth="1"/>
    <col min="9" max="9" width="16.140625" style="195" customWidth="1"/>
    <col min="10" max="10" width="12.140625" style="195" customWidth="1"/>
    <col min="11" max="11" width="11.42578125" style="195"/>
    <col min="12" max="12" width="12.140625" style="195" customWidth="1"/>
    <col min="13" max="13" width="13.5703125" style="195" customWidth="1"/>
    <col min="14" max="14" width="12.140625" style="195" customWidth="1"/>
    <col min="15" max="16384" width="11.42578125" style="195"/>
  </cols>
  <sheetData>
    <row r="1" spans="1:15" x14ac:dyDescent="0.25">
      <c r="A1" s="172" t="s">
        <v>127</v>
      </c>
    </row>
    <row r="2" spans="1:15" x14ac:dyDescent="0.25">
      <c r="A2" s="144" t="s">
        <v>375</v>
      </c>
    </row>
    <row r="4" spans="1:15" x14ac:dyDescent="0.25">
      <c r="A4" s="171" t="s">
        <v>98</v>
      </c>
      <c r="B4" s="195" t="s">
        <v>628</v>
      </c>
    </row>
    <row r="5" spans="1:15" x14ac:dyDescent="0.25">
      <c r="B5" s="723"/>
      <c r="C5" s="723"/>
      <c r="D5" s="723"/>
      <c r="E5" s="723"/>
      <c r="F5" s="723"/>
      <c r="G5" s="723"/>
      <c r="H5" s="723"/>
      <c r="I5" s="723"/>
      <c r="J5" s="192"/>
    </row>
    <row r="6" spans="1:15" x14ac:dyDescent="0.25">
      <c r="B6" s="666" t="s">
        <v>391</v>
      </c>
      <c r="C6" s="652"/>
      <c r="D6" s="652"/>
      <c r="E6" s="652"/>
      <c r="F6" s="652"/>
      <c r="G6" s="652"/>
      <c r="H6" s="652"/>
      <c r="I6" s="652"/>
      <c r="J6" s="667"/>
    </row>
    <row r="7" spans="1:15" ht="15.75" thickBot="1" x14ac:dyDescent="0.3">
      <c r="B7" s="185"/>
      <c r="C7" s="178" t="s">
        <v>118</v>
      </c>
      <c r="D7" s="179" t="s">
        <v>362</v>
      </c>
      <c r="E7" s="152" t="s">
        <v>119</v>
      </c>
      <c r="F7" s="152" t="s">
        <v>362</v>
      </c>
      <c r="G7" s="178" t="s">
        <v>120</v>
      </c>
      <c r="H7" s="179" t="s">
        <v>362</v>
      </c>
      <c r="I7" s="152" t="s">
        <v>121</v>
      </c>
      <c r="J7" s="175" t="s">
        <v>362</v>
      </c>
    </row>
    <row r="8" spans="1:15" ht="15.75" thickTop="1" x14ac:dyDescent="0.25">
      <c r="B8" s="468" t="s">
        <v>496</v>
      </c>
      <c r="C8" s="466"/>
      <c r="D8" s="467"/>
      <c r="E8" s="165"/>
      <c r="F8" s="165"/>
      <c r="G8" s="466"/>
      <c r="H8" s="467"/>
      <c r="I8" s="165"/>
      <c r="J8" s="467"/>
    </row>
    <row r="9" spans="1:15" x14ac:dyDescent="0.25">
      <c r="B9" s="196" t="s">
        <v>5</v>
      </c>
      <c r="C9" s="180">
        <v>359.34019999999998</v>
      </c>
      <c r="D9" s="176">
        <v>0.41638151065037582</v>
      </c>
      <c r="E9" s="154">
        <v>155.81309999999999</v>
      </c>
      <c r="F9" s="176">
        <v>0.40426329597887833</v>
      </c>
      <c r="G9" s="180">
        <v>110.7808</v>
      </c>
      <c r="H9" s="176">
        <v>0.44983930076035206</v>
      </c>
      <c r="I9" s="170">
        <v>625.93409999999994</v>
      </c>
      <c r="J9" s="199">
        <v>0.41876933081510048</v>
      </c>
    </row>
    <row r="10" spans="1:15" x14ac:dyDescent="0.25">
      <c r="B10" s="196" t="s">
        <v>46</v>
      </c>
      <c r="C10" s="180">
        <v>1329.65</v>
      </c>
      <c r="D10" s="176">
        <v>0.33205015027351409</v>
      </c>
      <c r="E10" s="154">
        <v>1275.202</v>
      </c>
      <c r="F10" s="176">
        <v>0.49723910292778695</v>
      </c>
      <c r="G10" s="180">
        <v>372.0557</v>
      </c>
      <c r="H10" s="176">
        <v>0.5992633385793239</v>
      </c>
      <c r="I10" s="170">
        <v>2976.9070000000002</v>
      </c>
      <c r="J10" s="199">
        <v>0.41404673435992873</v>
      </c>
    </row>
    <row r="11" spans="1:15" x14ac:dyDescent="0.25">
      <c r="B11" s="196" t="s">
        <v>6</v>
      </c>
      <c r="C11" s="180">
        <v>381.0582</v>
      </c>
      <c r="D11" s="176">
        <v>0.37221547691493195</v>
      </c>
      <c r="E11" s="154">
        <v>254.2244</v>
      </c>
      <c r="F11" s="176">
        <v>0.51101080376576002</v>
      </c>
      <c r="G11" s="180">
        <v>115.5682</v>
      </c>
      <c r="H11" s="176">
        <v>0.40824846423133848</v>
      </c>
      <c r="I11" s="170">
        <v>750.85080000000005</v>
      </c>
      <c r="J11" s="199">
        <v>0.41613736702849918</v>
      </c>
    </row>
    <row r="12" spans="1:15" x14ac:dyDescent="0.25">
      <c r="B12" s="196" t="s">
        <v>7</v>
      </c>
      <c r="C12" s="180">
        <v>608.39290000000005</v>
      </c>
      <c r="D12" s="176">
        <v>0.27190975029508629</v>
      </c>
      <c r="E12" s="154">
        <v>492.6096</v>
      </c>
      <c r="F12" s="176">
        <v>0.35720057661462246</v>
      </c>
      <c r="G12" s="180">
        <v>276.56630000000001</v>
      </c>
      <c r="H12" s="176">
        <v>0.35398189199113733</v>
      </c>
      <c r="I12" s="170">
        <v>1377.569</v>
      </c>
      <c r="J12" s="199">
        <v>0.31323578299111432</v>
      </c>
    </row>
    <row r="13" spans="1:15" x14ac:dyDescent="0.25">
      <c r="B13" s="196" t="s">
        <v>173</v>
      </c>
      <c r="C13" s="180">
        <v>13.66667</v>
      </c>
      <c r="D13" s="176">
        <v>0.29254375365367435</v>
      </c>
      <c r="E13" s="154">
        <v>41.9</v>
      </c>
      <c r="F13" s="176">
        <v>0.14445785209446646</v>
      </c>
      <c r="G13" s="180">
        <v>2</v>
      </c>
      <c r="H13" s="176">
        <v>5.2631578947368418E-2</v>
      </c>
      <c r="I13" s="170">
        <v>57.566670000000002</v>
      </c>
      <c r="J13" s="199">
        <v>0.15360668383823856</v>
      </c>
    </row>
    <row r="14" spans="1:15" x14ac:dyDescent="0.25">
      <c r="B14" s="197" t="s">
        <v>8</v>
      </c>
      <c r="C14" s="137">
        <v>2692.1080000000002</v>
      </c>
      <c r="D14" s="138">
        <v>0.3292966752277921</v>
      </c>
      <c r="E14" s="156">
        <v>2219.7489999999998</v>
      </c>
      <c r="F14" s="138">
        <v>0.43383137725571402</v>
      </c>
      <c r="G14" s="137">
        <v>876.971</v>
      </c>
      <c r="H14" s="138">
        <v>0.44527460185447515</v>
      </c>
      <c r="I14" s="137">
        <v>5788.8280000000004</v>
      </c>
      <c r="J14" s="136">
        <v>0.37931048491460512</v>
      </c>
      <c r="M14"/>
      <c r="N14"/>
      <c r="O14"/>
    </row>
    <row r="15" spans="1:15" x14ac:dyDescent="0.25">
      <c r="B15" s="196">
        <v>2014</v>
      </c>
      <c r="C15" s="180"/>
      <c r="D15" s="133"/>
      <c r="E15" s="154"/>
      <c r="F15" s="154"/>
      <c r="G15" s="180"/>
      <c r="H15" s="133"/>
      <c r="I15" s="170"/>
      <c r="J15" s="183"/>
      <c r="M15"/>
      <c r="N15"/>
      <c r="O15"/>
    </row>
    <row r="16" spans="1:15" x14ac:dyDescent="0.25">
      <c r="B16" s="196" t="s">
        <v>5</v>
      </c>
      <c r="C16" s="180">
        <v>284.74669999999998</v>
      </c>
      <c r="D16" s="176">
        <v>0.37033091515389555</v>
      </c>
      <c r="E16" s="154">
        <v>123.2349</v>
      </c>
      <c r="F16" s="176">
        <v>0.41190089903999455</v>
      </c>
      <c r="G16" s="180">
        <v>130.57919999999999</v>
      </c>
      <c r="H16" s="176">
        <v>0.42970773574095744</v>
      </c>
      <c r="I16" s="170">
        <v>538.56079999999997</v>
      </c>
      <c r="J16" s="199">
        <v>0.39254761243561231</v>
      </c>
      <c r="K16" s="139"/>
    </row>
    <row r="17" spans="2:10" x14ac:dyDescent="0.25">
      <c r="B17" s="196" t="s">
        <v>46</v>
      </c>
      <c r="C17" s="180">
        <v>1165.7190000000001</v>
      </c>
      <c r="D17" s="176">
        <v>0.32377458856689101</v>
      </c>
      <c r="E17" s="154">
        <v>1419.51</v>
      </c>
      <c r="F17" s="176">
        <v>0.4786823463396655</v>
      </c>
      <c r="G17" s="180">
        <v>386.59620000000001</v>
      </c>
      <c r="H17" s="176">
        <v>0.48599207722045001</v>
      </c>
      <c r="I17" s="170">
        <v>2971.8249999999998</v>
      </c>
      <c r="J17" s="199">
        <v>0.40370739868616201</v>
      </c>
    </row>
    <row r="18" spans="2:10" x14ac:dyDescent="0.25">
      <c r="B18" s="196" t="s">
        <v>6</v>
      </c>
      <c r="C18" s="180">
        <v>328.32119999999998</v>
      </c>
      <c r="D18" s="176">
        <v>0.35871168435235251</v>
      </c>
      <c r="E18" s="154">
        <v>237.0883</v>
      </c>
      <c r="F18" s="176">
        <v>0.47594951193194651</v>
      </c>
      <c r="G18" s="180">
        <v>70.760409999999993</v>
      </c>
      <c r="H18" s="176">
        <v>0.56297968558928335</v>
      </c>
      <c r="I18" s="170">
        <v>636.16989999999998</v>
      </c>
      <c r="J18" s="199">
        <v>0.41333755656696586</v>
      </c>
    </row>
    <row r="19" spans="2:10" x14ac:dyDescent="0.25">
      <c r="B19" s="196" t="s">
        <v>7</v>
      </c>
      <c r="C19" s="180">
        <v>603.96550000000002</v>
      </c>
      <c r="D19" s="176">
        <v>0.26870450337101048</v>
      </c>
      <c r="E19" s="154">
        <v>536.21429999999998</v>
      </c>
      <c r="F19" s="176">
        <v>0.38815240185514815</v>
      </c>
      <c r="G19" s="180">
        <v>586.46450000000004</v>
      </c>
      <c r="H19" s="176">
        <v>0.40229669410772878</v>
      </c>
      <c r="I19" s="170">
        <v>1726.644</v>
      </c>
      <c r="J19" s="199">
        <v>0.339426979452079</v>
      </c>
    </row>
    <row r="20" spans="2:10" x14ac:dyDescent="0.25">
      <c r="B20" s="196" t="s">
        <v>173</v>
      </c>
      <c r="C20" s="180">
        <v>13.26667</v>
      </c>
      <c r="D20" s="176">
        <v>0.25047204213517671</v>
      </c>
      <c r="E20" s="154">
        <v>85.466669999999993</v>
      </c>
      <c r="F20" s="176">
        <v>0.2004534359742447</v>
      </c>
      <c r="G20" s="180">
        <v>6.1666670000000003</v>
      </c>
      <c r="H20" s="176">
        <v>0.12891987657978235</v>
      </c>
      <c r="I20" s="170">
        <v>104.9</v>
      </c>
      <c r="J20" s="199">
        <v>0.19898828966245402</v>
      </c>
    </row>
    <row r="21" spans="2:10" x14ac:dyDescent="0.25">
      <c r="B21" s="197" t="s">
        <v>8</v>
      </c>
      <c r="C21" s="137">
        <v>2396.0189999999998</v>
      </c>
      <c r="D21" s="138">
        <v>0.31587912841254856</v>
      </c>
      <c r="E21" s="156">
        <v>2401.5140000000001</v>
      </c>
      <c r="F21" s="138">
        <v>0.4311053969808617</v>
      </c>
      <c r="G21" s="137">
        <v>1180.567</v>
      </c>
      <c r="H21" s="138">
        <v>0.43233586177170374</v>
      </c>
      <c r="I21" s="137">
        <v>5978.1</v>
      </c>
      <c r="J21" s="136">
        <v>0.3763003957445657</v>
      </c>
    </row>
    <row r="22" spans="2:10" x14ac:dyDescent="0.25">
      <c r="B22" s="196">
        <v>2013</v>
      </c>
      <c r="C22" s="180"/>
      <c r="D22" s="133"/>
      <c r="E22" s="154"/>
      <c r="F22" s="154"/>
      <c r="G22" s="180"/>
      <c r="H22" s="133"/>
      <c r="I22" s="170"/>
      <c r="J22" s="183"/>
    </row>
    <row r="23" spans="2:10" x14ac:dyDescent="0.25">
      <c r="B23" s="196" t="s">
        <v>5</v>
      </c>
      <c r="C23" s="180">
        <v>299.09249999999997</v>
      </c>
      <c r="D23" s="176">
        <v>0.42110532571504516</v>
      </c>
      <c r="E23" s="154">
        <v>133</v>
      </c>
      <c r="F23" s="176">
        <v>0.43921931244014401</v>
      </c>
      <c r="G23" s="180">
        <v>144.26</v>
      </c>
      <c r="H23" s="176">
        <v>0.39057804250710704</v>
      </c>
      <c r="I23" s="170">
        <v>576.35249999999996</v>
      </c>
      <c r="J23" s="199">
        <v>0.41691683255980833</v>
      </c>
    </row>
    <row r="24" spans="2:10" x14ac:dyDescent="0.25">
      <c r="B24" s="196" t="s">
        <v>46</v>
      </c>
      <c r="C24" s="180">
        <v>1091.1479999999999</v>
      </c>
      <c r="D24" s="176">
        <v>0.33477041116870876</v>
      </c>
      <c r="E24" s="154">
        <v>1242.125</v>
      </c>
      <c r="F24" s="176">
        <v>0.50747427850507076</v>
      </c>
      <c r="G24" s="180">
        <v>550.99710000000005</v>
      </c>
      <c r="H24" s="176">
        <v>0.57127893022014065</v>
      </c>
      <c r="I24" s="170">
        <v>2884.27</v>
      </c>
      <c r="J24" s="199">
        <v>0.43232382279979914</v>
      </c>
    </row>
    <row r="25" spans="2:10" x14ac:dyDescent="0.25">
      <c r="B25" s="196" t="s">
        <v>6</v>
      </c>
      <c r="C25" s="180">
        <v>176.52459999999999</v>
      </c>
      <c r="D25" s="176">
        <v>0.4001936984964109</v>
      </c>
      <c r="E25" s="154">
        <v>151.3433</v>
      </c>
      <c r="F25" s="176">
        <v>0.57292653685309147</v>
      </c>
      <c r="G25" s="180">
        <v>36.316249999999997</v>
      </c>
      <c r="H25" s="176">
        <v>0.41278044291641308</v>
      </c>
      <c r="I25" s="170">
        <v>364.18419999999998</v>
      </c>
      <c r="J25" s="199">
        <v>0.45911215807455985</v>
      </c>
    </row>
    <row r="26" spans="2:10" x14ac:dyDescent="0.25">
      <c r="B26" s="196" t="s">
        <v>7</v>
      </c>
      <c r="C26" s="180">
        <v>472.76</v>
      </c>
      <c r="D26" s="176">
        <v>0.33048884750438134</v>
      </c>
      <c r="E26" s="154">
        <v>483.19</v>
      </c>
      <c r="F26" s="176">
        <v>0.34885853320433774</v>
      </c>
      <c r="G26" s="180">
        <v>397.47</v>
      </c>
      <c r="H26" s="176">
        <v>0.3647350309704061</v>
      </c>
      <c r="I26" s="170">
        <v>1353.42</v>
      </c>
      <c r="J26" s="199">
        <v>0.34656006956705215</v>
      </c>
    </row>
    <row r="27" spans="2:10" x14ac:dyDescent="0.25">
      <c r="B27" s="196" t="s">
        <v>173</v>
      </c>
      <c r="C27" s="180">
        <v>12.66667</v>
      </c>
      <c r="D27" s="176">
        <v>0.24516133902184908</v>
      </c>
      <c r="E27" s="154">
        <v>186.16669999999999</v>
      </c>
      <c r="F27" s="176">
        <v>0.47939926861796295</v>
      </c>
      <c r="G27" s="180">
        <v>10.16667</v>
      </c>
      <c r="H27" s="176">
        <v>0.28372104964846978</v>
      </c>
      <c r="I27" s="170">
        <v>209</v>
      </c>
      <c r="J27" s="199">
        <v>0.43922945283568848</v>
      </c>
    </row>
    <row r="28" spans="2:10" x14ac:dyDescent="0.25">
      <c r="B28" s="197" t="s">
        <v>8</v>
      </c>
      <c r="C28" s="137">
        <v>2052.192</v>
      </c>
      <c r="D28" s="138">
        <v>0.34824829001820662</v>
      </c>
      <c r="E28" s="156">
        <v>2195.8249999999998</v>
      </c>
      <c r="F28" s="138">
        <v>0.4586079596125498</v>
      </c>
      <c r="G28" s="137">
        <v>1139.21</v>
      </c>
      <c r="H28" s="138">
        <v>0.44720323779839133</v>
      </c>
      <c r="I28" s="170">
        <v>5387.2269999999999</v>
      </c>
      <c r="J28" s="136">
        <v>0.40724921437551076</v>
      </c>
    </row>
    <row r="29" spans="2:10" x14ac:dyDescent="0.25">
      <c r="B29" s="196">
        <v>2012</v>
      </c>
      <c r="C29" s="180"/>
      <c r="D29" s="176"/>
      <c r="E29" s="154"/>
      <c r="F29" s="150"/>
      <c r="G29" s="180"/>
      <c r="H29" s="198"/>
      <c r="I29" s="201"/>
      <c r="J29" s="458"/>
    </row>
    <row r="30" spans="2:10" x14ac:dyDescent="0.25">
      <c r="B30" s="196" t="s">
        <v>5</v>
      </c>
      <c r="C30" s="180">
        <v>166.29</v>
      </c>
      <c r="D30" s="176">
        <v>0.41139506692066008</v>
      </c>
      <c r="E30" s="154">
        <v>48.31</v>
      </c>
      <c r="F30" s="176">
        <v>0.40021539226244723</v>
      </c>
      <c r="G30" s="180">
        <v>36.61</v>
      </c>
      <c r="H30" s="176">
        <v>0.44859698566352163</v>
      </c>
      <c r="I30" s="182">
        <v>251.21</v>
      </c>
      <c r="J30" s="199">
        <v>0.41417572090415977</v>
      </c>
    </row>
    <row r="31" spans="2:10" x14ac:dyDescent="0.25">
      <c r="B31" s="196" t="s">
        <v>46</v>
      </c>
      <c r="C31" s="180">
        <v>1146.83</v>
      </c>
      <c r="D31" s="176">
        <v>0.32202204788085381</v>
      </c>
      <c r="E31" s="154">
        <v>1091.8</v>
      </c>
      <c r="F31" s="176">
        <v>0.44747735562932905</v>
      </c>
      <c r="G31" s="180">
        <v>414.03</v>
      </c>
      <c r="H31" s="176">
        <v>0.50623578607585651</v>
      </c>
      <c r="I31" s="182">
        <v>2652.66</v>
      </c>
      <c r="J31" s="199">
        <v>0.38900441407223824</v>
      </c>
    </row>
    <row r="32" spans="2:10" x14ac:dyDescent="0.25">
      <c r="B32" s="196" t="s">
        <v>6</v>
      </c>
      <c r="C32" s="180">
        <v>295.17</v>
      </c>
      <c r="D32" s="176">
        <v>0.39988890845785974</v>
      </c>
      <c r="E32" s="154">
        <v>437.8</v>
      </c>
      <c r="F32" s="176">
        <v>0.51732287186274051</v>
      </c>
      <c r="G32" s="180">
        <v>159.91</v>
      </c>
      <c r="H32" s="176">
        <v>0.40016516103200617</v>
      </c>
      <c r="I32" s="182">
        <v>892.88</v>
      </c>
      <c r="J32" s="199">
        <v>0.45003578592957733</v>
      </c>
    </row>
    <row r="33" spans="2:10" x14ac:dyDescent="0.25">
      <c r="B33" s="196" t="s">
        <v>7</v>
      </c>
      <c r="C33" s="180">
        <v>544.21</v>
      </c>
      <c r="D33" s="176">
        <v>0.26843681097798583</v>
      </c>
      <c r="E33" s="154">
        <v>537.84</v>
      </c>
      <c r="F33" s="176">
        <v>0.32039459575380658</v>
      </c>
      <c r="G33" s="180">
        <v>420.06</v>
      </c>
      <c r="H33" s="176">
        <v>0.4075719941007529</v>
      </c>
      <c r="I33" s="182">
        <v>1502.11</v>
      </c>
      <c r="J33" s="199">
        <v>0.31712497229054287</v>
      </c>
    </row>
    <row r="34" spans="2:10" x14ac:dyDescent="0.25">
      <c r="B34" s="197" t="s">
        <v>8</v>
      </c>
      <c r="C34" s="137">
        <v>2152.5</v>
      </c>
      <c r="D34" s="138">
        <v>0.3166367804695786</v>
      </c>
      <c r="E34" s="156">
        <v>2115.75</v>
      </c>
      <c r="F34" s="138">
        <v>0.39439321324915139</v>
      </c>
      <c r="G34" s="156">
        <v>1030.6099999999999</v>
      </c>
      <c r="H34" s="138">
        <v>0.41746735150199293</v>
      </c>
      <c r="I34" s="156">
        <v>5298.86</v>
      </c>
      <c r="J34" s="136">
        <v>0.36215920663235668</v>
      </c>
    </row>
    <row r="35" spans="2:10" x14ac:dyDescent="0.25">
      <c r="B35" s="196">
        <v>2011</v>
      </c>
      <c r="C35" s="180"/>
      <c r="D35" s="176"/>
      <c r="E35" s="154"/>
      <c r="F35" s="150"/>
      <c r="G35" s="180"/>
      <c r="H35" s="198"/>
      <c r="I35" s="201"/>
      <c r="J35" s="458"/>
    </row>
    <row r="36" spans="2:10" x14ac:dyDescent="0.25">
      <c r="B36" s="196" t="s">
        <v>5</v>
      </c>
      <c r="C36" s="180">
        <v>133.77000000000001</v>
      </c>
      <c r="D36" s="176">
        <v>0.39740352336531892</v>
      </c>
      <c r="E36" s="154">
        <v>36.35</v>
      </c>
      <c r="F36" s="176">
        <v>0.39455117768370784</v>
      </c>
      <c r="G36" s="180">
        <v>33.880000000000003</v>
      </c>
      <c r="H36" s="176">
        <v>0.45041212443499073</v>
      </c>
      <c r="I36" s="182">
        <v>204</v>
      </c>
      <c r="J36" s="199">
        <v>0.40479403127232322</v>
      </c>
    </row>
    <row r="37" spans="2:10" x14ac:dyDescent="0.25">
      <c r="B37" s="196" t="s">
        <v>46</v>
      </c>
      <c r="C37" s="180">
        <v>1059.1199999999999</v>
      </c>
      <c r="D37" s="176">
        <v>0.32148125663985427</v>
      </c>
      <c r="E37" s="154">
        <v>975.16</v>
      </c>
      <c r="F37" s="176">
        <v>0.45357122923217175</v>
      </c>
      <c r="G37" s="180">
        <v>403.61</v>
      </c>
      <c r="H37" s="176">
        <v>0.51857229124641857</v>
      </c>
      <c r="I37" s="182">
        <v>2437.89</v>
      </c>
      <c r="J37" s="199">
        <v>0.39176926031333309</v>
      </c>
    </row>
    <row r="38" spans="2:10" x14ac:dyDescent="0.25">
      <c r="B38" s="196" t="s">
        <v>6</v>
      </c>
      <c r="C38" s="180">
        <v>221.02</v>
      </c>
      <c r="D38" s="176">
        <v>0.35036380641377235</v>
      </c>
      <c r="E38" s="154">
        <v>334.38</v>
      </c>
      <c r="F38" s="176">
        <v>0.48003100864222342</v>
      </c>
      <c r="G38" s="180">
        <v>124.27</v>
      </c>
      <c r="H38" s="176">
        <v>0.32082096295340129</v>
      </c>
      <c r="I38" s="182">
        <v>679.67</v>
      </c>
      <c r="J38" s="199">
        <v>0.39636450582005645</v>
      </c>
    </row>
    <row r="39" spans="2:10" x14ac:dyDescent="0.25">
      <c r="B39" s="196" t="s">
        <v>7</v>
      </c>
      <c r="C39" s="180">
        <v>467.3</v>
      </c>
      <c r="D39" s="176">
        <v>0.26665373246750285</v>
      </c>
      <c r="E39" s="154">
        <v>450.33</v>
      </c>
      <c r="F39" s="176">
        <v>0.316877176934173</v>
      </c>
      <c r="G39" s="180">
        <v>401.36</v>
      </c>
      <c r="H39" s="176">
        <v>0.41508005617687027</v>
      </c>
      <c r="I39" s="182">
        <v>1318.99</v>
      </c>
      <c r="J39" s="199">
        <v>0.31855383673110571</v>
      </c>
    </row>
    <row r="40" spans="2:10" x14ac:dyDescent="0.25">
      <c r="B40" s="197" t="s">
        <v>8</v>
      </c>
      <c r="C40" s="137">
        <v>1881.2099999999998</v>
      </c>
      <c r="D40" s="138">
        <v>0.30949098446959727</v>
      </c>
      <c r="E40" s="156">
        <v>1796.2199999999998</v>
      </c>
      <c r="F40" s="138">
        <v>0.38796756677365424</v>
      </c>
      <c r="G40" s="156">
        <v>963.12</v>
      </c>
      <c r="H40" s="138">
        <v>0.41091787530303014</v>
      </c>
      <c r="I40" s="156">
        <v>4640.55</v>
      </c>
      <c r="J40" s="136">
        <v>0.35554184974774083</v>
      </c>
    </row>
    <row r="41" spans="2:10" x14ac:dyDescent="0.25">
      <c r="B41" s="196">
        <v>2010</v>
      </c>
      <c r="C41" s="180"/>
      <c r="D41" s="176"/>
      <c r="E41" s="154"/>
      <c r="F41" s="150"/>
      <c r="G41" s="180"/>
      <c r="H41" s="198"/>
      <c r="I41" s="154"/>
      <c r="J41" s="200"/>
    </row>
    <row r="42" spans="2:10" x14ac:dyDescent="0.25">
      <c r="B42" s="196" t="s">
        <v>5</v>
      </c>
      <c r="C42" s="202">
        <v>112.2</v>
      </c>
      <c r="D42" s="176">
        <v>0.3844045498149925</v>
      </c>
      <c r="E42" s="203">
        <v>26.41</v>
      </c>
      <c r="F42" s="176">
        <v>0.32564734895191122</v>
      </c>
      <c r="G42" s="202">
        <v>20.010000000000002</v>
      </c>
      <c r="H42" s="176">
        <v>0.65094339622641517</v>
      </c>
      <c r="I42" s="170">
        <v>158.62</v>
      </c>
      <c r="J42" s="199">
        <v>0.39289606658079856</v>
      </c>
    </row>
    <row r="43" spans="2:10" x14ac:dyDescent="0.25">
      <c r="B43" s="196" t="s">
        <v>46</v>
      </c>
      <c r="C43" s="202">
        <v>1038.71</v>
      </c>
      <c r="D43" s="176">
        <v>0.31726992272213567</v>
      </c>
      <c r="E43" s="203">
        <v>941.98</v>
      </c>
      <c r="F43" s="176">
        <v>0.44121049747305613</v>
      </c>
      <c r="G43" s="202">
        <v>430.72</v>
      </c>
      <c r="H43" s="176">
        <v>0.59458862506902266</v>
      </c>
      <c r="I43" s="170">
        <v>2411.41</v>
      </c>
      <c r="J43" s="199">
        <v>0.39316745172656109</v>
      </c>
    </row>
    <row r="44" spans="2:10" x14ac:dyDescent="0.25">
      <c r="B44" s="196" t="s">
        <v>6</v>
      </c>
      <c r="C44" s="202">
        <v>200.02</v>
      </c>
      <c r="D44" s="176">
        <v>0.34708219819882352</v>
      </c>
      <c r="E44" s="203">
        <v>238.86</v>
      </c>
      <c r="F44" s="176">
        <v>0.45798101811906822</v>
      </c>
      <c r="G44" s="202">
        <v>129.97999999999999</v>
      </c>
      <c r="H44" s="176">
        <v>0.3323531667902529</v>
      </c>
      <c r="I44" s="170">
        <v>568.86</v>
      </c>
      <c r="J44" s="199">
        <v>0.38205959984686988</v>
      </c>
    </row>
    <row r="45" spans="2:10" x14ac:dyDescent="0.25">
      <c r="B45" s="196" t="s">
        <v>7</v>
      </c>
      <c r="C45" s="202">
        <v>319.52999999999997</v>
      </c>
      <c r="D45" s="176">
        <v>0.24624881511109056</v>
      </c>
      <c r="E45" s="203">
        <v>383.37</v>
      </c>
      <c r="F45" s="176">
        <v>0.32720801611416472</v>
      </c>
      <c r="G45" s="202">
        <v>360.32</v>
      </c>
      <c r="H45" s="176">
        <v>0.36181429303021478</v>
      </c>
      <c r="I45" s="170">
        <v>1063.22</v>
      </c>
      <c r="J45" s="199">
        <v>0.3068367435283253</v>
      </c>
    </row>
    <row r="46" spans="2:10" x14ac:dyDescent="0.25">
      <c r="B46" s="197" t="s">
        <v>8</v>
      </c>
      <c r="C46" s="137">
        <v>1670.46</v>
      </c>
      <c r="D46" s="138">
        <v>0.30087752793608025</v>
      </c>
      <c r="E46" s="156">
        <v>1590.62</v>
      </c>
      <c r="F46" s="138">
        <v>0.37011131587274992</v>
      </c>
      <c r="G46" s="137">
        <v>941.03</v>
      </c>
      <c r="H46" s="138">
        <v>0.41627444041404937</v>
      </c>
      <c r="I46" s="137">
        <v>4202.1099999999997</v>
      </c>
      <c r="J46" s="136">
        <v>0.35072413205978675</v>
      </c>
    </row>
    <row r="47" spans="2:10" x14ac:dyDescent="0.25">
      <c r="B47" s="196">
        <v>2009</v>
      </c>
      <c r="C47" s="180"/>
      <c r="D47" s="176"/>
      <c r="E47" s="154"/>
      <c r="F47" s="150"/>
      <c r="G47" s="180"/>
      <c r="H47" s="198"/>
      <c r="I47" s="154"/>
      <c r="J47" s="200"/>
    </row>
    <row r="48" spans="2:10" x14ac:dyDescent="0.25">
      <c r="B48" s="196" t="s">
        <v>5</v>
      </c>
      <c r="C48" s="202">
        <v>107.64</v>
      </c>
      <c r="D48" s="176">
        <v>0.4006401905683552</v>
      </c>
      <c r="E48" s="203">
        <v>30.33</v>
      </c>
      <c r="F48" s="176">
        <v>0.38242340184087753</v>
      </c>
      <c r="G48" s="202">
        <v>17.29</v>
      </c>
      <c r="H48" s="176">
        <v>0.63194444444444442</v>
      </c>
      <c r="I48" s="170">
        <v>155.26</v>
      </c>
      <c r="J48" s="199">
        <v>0.41365162252890714</v>
      </c>
    </row>
    <row r="49" spans="2:15" x14ac:dyDescent="0.25">
      <c r="B49" s="196" t="s">
        <v>46</v>
      </c>
      <c r="C49" s="202">
        <v>961.35</v>
      </c>
      <c r="D49" s="176">
        <v>0.31968276137270552</v>
      </c>
      <c r="E49" s="203">
        <v>847.53</v>
      </c>
      <c r="F49" s="176">
        <v>0.42974272125262397</v>
      </c>
      <c r="G49" s="202">
        <v>392.68</v>
      </c>
      <c r="H49" s="176">
        <v>0.59652427538433495</v>
      </c>
      <c r="I49" s="170">
        <v>2201.56</v>
      </c>
      <c r="J49" s="199">
        <v>0.39050953764505131</v>
      </c>
    </row>
    <row r="50" spans="2:15" x14ac:dyDescent="0.25">
      <c r="B50" s="196" t="s">
        <v>6</v>
      </c>
      <c r="C50" s="202">
        <v>193.29</v>
      </c>
      <c r="D50" s="176">
        <v>0.33936127253893283</v>
      </c>
      <c r="E50" s="203">
        <v>218.36</v>
      </c>
      <c r="F50" s="176">
        <v>0.4563045931374598</v>
      </c>
      <c r="G50" s="202">
        <v>131.35</v>
      </c>
      <c r="H50" s="176">
        <v>0.3098315799405576</v>
      </c>
      <c r="I50" s="170">
        <v>543</v>
      </c>
      <c r="J50" s="199">
        <v>0.36887333990013926</v>
      </c>
    </row>
    <row r="51" spans="2:15" x14ac:dyDescent="0.25">
      <c r="B51" s="196" t="s">
        <v>7</v>
      </c>
      <c r="C51" s="202">
        <v>263.52</v>
      </c>
      <c r="D51" s="176">
        <v>0.26006118622323104</v>
      </c>
      <c r="E51" s="203">
        <v>333.43</v>
      </c>
      <c r="F51" s="176">
        <v>0.30936166264613102</v>
      </c>
      <c r="G51" s="202">
        <v>316.07</v>
      </c>
      <c r="H51" s="176">
        <v>0.37021376281112739</v>
      </c>
      <c r="I51" s="170">
        <v>913.02</v>
      </c>
      <c r="J51" s="199">
        <v>0.31003956058882454</v>
      </c>
    </row>
    <row r="52" spans="2:15" x14ac:dyDescent="0.25">
      <c r="B52" s="197" t="s">
        <v>8</v>
      </c>
      <c r="C52" s="137">
        <v>1525.8</v>
      </c>
      <c r="D52" s="138">
        <v>0.30677116214357808</v>
      </c>
      <c r="E52" s="156">
        <v>1429.65</v>
      </c>
      <c r="F52" s="138">
        <v>0.36110206030112679</v>
      </c>
      <c r="G52" s="137">
        <v>857.39</v>
      </c>
      <c r="H52" s="138">
        <v>0.41285578770470882</v>
      </c>
      <c r="I52" s="156">
        <v>3812.84</v>
      </c>
      <c r="J52" s="136">
        <v>0.34949402361223142</v>
      </c>
    </row>
    <row r="53" spans="2:15" x14ac:dyDescent="0.25">
      <c r="B53" s="14" t="s">
        <v>464</v>
      </c>
      <c r="E53" s="139"/>
    </row>
    <row r="54" spans="2:15" x14ac:dyDescent="0.25">
      <c r="B54" s="14" t="s">
        <v>487</v>
      </c>
    </row>
    <row r="55" spans="2:15" x14ac:dyDescent="0.25">
      <c r="O55"/>
    </row>
    <row r="56" spans="2:15" x14ac:dyDescent="0.25">
      <c r="B56" s="666" t="s">
        <v>392</v>
      </c>
      <c r="C56" s="652"/>
      <c r="D56" s="652"/>
      <c r="E56" s="652"/>
      <c r="F56" s="652"/>
      <c r="G56" s="652"/>
      <c r="H56" s="652"/>
      <c r="I56" s="652"/>
      <c r="J56" s="652"/>
      <c r="K56" s="652"/>
      <c r="L56" s="652"/>
      <c r="M56" s="652"/>
      <c r="N56" s="667"/>
      <c r="O56"/>
    </row>
    <row r="57" spans="2:15" ht="15.75" thickBot="1" x14ac:dyDescent="0.3">
      <c r="B57" s="185"/>
      <c r="C57" s="178" t="s">
        <v>62</v>
      </c>
      <c r="D57" s="179" t="s">
        <v>362</v>
      </c>
      <c r="E57" s="152" t="s">
        <v>63</v>
      </c>
      <c r="F57" s="152" t="s">
        <v>362</v>
      </c>
      <c r="G57" s="178" t="s">
        <v>64</v>
      </c>
      <c r="H57" s="179" t="s">
        <v>362</v>
      </c>
      <c r="I57" s="152" t="s">
        <v>65</v>
      </c>
      <c r="J57" s="152" t="s">
        <v>362</v>
      </c>
      <c r="K57" s="178" t="s">
        <v>66</v>
      </c>
      <c r="L57" s="179" t="s">
        <v>362</v>
      </c>
      <c r="M57" s="152" t="s">
        <v>121</v>
      </c>
      <c r="N57" s="175" t="s">
        <v>362</v>
      </c>
    </row>
    <row r="58" spans="2:15" ht="15.75" thickTop="1" x14ac:dyDescent="0.25">
      <c r="B58" s="468" t="s">
        <v>496</v>
      </c>
      <c r="C58" s="180"/>
      <c r="D58" s="133"/>
      <c r="E58" s="154"/>
      <c r="F58" s="133"/>
      <c r="G58" s="180"/>
      <c r="H58" s="133"/>
      <c r="I58" s="154"/>
      <c r="J58" s="133"/>
      <c r="K58" s="180"/>
      <c r="L58" s="133"/>
      <c r="M58" s="170"/>
      <c r="N58" s="183"/>
    </row>
    <row r="59" spans="2:15" x14ac:dyDescent="0.25">
      <c r="B59" s="196" t="s">
        <v>5</v>
      </c>
      <c r="C59" s="180">
        <v>59.1999</v>
      </c>
      <c r="D59" s="176">
        <v>0.29020398138965781</v>
      </c>
      <c r="E59" s="154">
        <v>126.0025</v>
      </c>
      <c r="F59" s="176">
        <v>0.45714861025951736</v>
      </c>
      <c r="G59" s="180">
        <v>243.67160000000001</v>
      </c>
      <c r="H59" s="176">
        <v>0.46432034024908914</v>
      </c>
      <c r="I59" s="154">
        <v>106.8934</v>
      </c>
      <c r="J59" s="176">
        <v>0.52081005824760229</v>
      </c>
      <c r="K59" s="180">
        <v>90.166700000000006</v>
      </c>
      <c r="L59" s="176">
        <v>0.31632810216891077</v>
      </c>
      <c r="M59" s="170">
        <v>625.93409999999994</v>
      </c>
      <c r="N59" s="199">
        <v>0.41876933081510048</v>
      </c>
    </row>
    <row r="60" spans="2:15" x14ac:dyDescent="0.25">
      <c r="B60" s="196" t="s">
        <v>46</v>
      </c>
      <c r="C60" s="180">
        <v>807.24130000000002</v>
      </c>
      <c r="D60" s="176">
        <v>0.29962022333035782</v>
      </c>
      <c r="E60" s="154">
        <v>364.79660000000001</v>
      </c>
      <c r="F60" s="176">
        <v>0.3946680370545676</v>
      </c>
      <c r="G60" s="180">
        <v>1225.74</v>
      </c>
      <c r="H60" s="176">
        <v>0.49070819488370232</v>
      </c>
      <c r="I60" s="154">
        <v>296.2851</v>
      </c>
      <c r="J60" s="176">
        <v>0.53132862507903977</v>
      </c>
      <c r="K60" s="180">
        <v>282.84429999999998</v>
      </c>
      <c r="L60" s="176">
        <v>0.54843622237816114</v>
      </c>
      <c r="M60" s="170">
        <v>2976.9070000000002</v>
      </c>
      <c r="N60" s="199">
        <v>0.41404673435992873</v>
      </c>
    </row>
    <row r="61" spans="2:15" x14ac:dyDescent="0.25">
      <c r="B61" s="196" t="s">
        <v>6</v>
      </c>
      <c r="C61" s="180">
        <v>88.635000000000005</v>
      </c>
      <c r="D61" s="176">
        <v>0.31271234697787254</v>
      </c>
      <c r="E61" s="154">
        <v>78.324100000000001</v>
      </c>
      <c r="F61" s="176">
        <v>0.4290337441039706</v>
      </c>
      <c r="G61" s="180">
        <v>368.44589999999999</v>
      </c>
      <c r="H61" s="176">
        <v>0.44820130538790315</v>
      </c>
      <c r="I61" s="154">
        <v>122.85590000000001</v>
      </c>
      <c r="J61" s="176">
        <v>0.45517812967637405</v>
      </c>
      <c r="K61" s="180">
        <v>92.589699999999993</v>
      </c>
      <c r="L61" s="176">
        <v>0.37581045681067837</v>
      </c>
      <c r="M61" s="170">
        <v>750.85080000000005</v>
      </c>
      <c r="N61" s="199">
        <v>0.41613736702849918</v>
      </c>
    </row>
    <row r="62" spans="2:15" x14ac:dyDescent="0.25">
      <c r="B62" s="196" t="s">
        <v>7</v>
      </c>
      <c r="C62" s="180">
        <v>48.298699999999997</v>
      </c>
      <c r="D62" s="176">
        <v>0.3028389881519678</v>
      </c>
      <c r="E62" s="154">
        <v>75.892700000000005</v>
      </c>
      <c r="F62" s="176">
        <v>0.2250894809334727</v>
      </c>
      <c r="G62" s="180">
        <v>740.13879999999995</v>
      </c>
      <c r="H62" s="176">
        <v>0.32437274132093119</v>
      </c>
      <c r="I62" s="154">
        <v>285.70159999999998</v>
      </c>
      <c r="J62" s="176">
        <v>0.33211782223530895</v>
      </c>
      <c r="K62" s="180">
        <v>227.53700000000001</v>
      </c>
      <c r="L62" s="176">
        <v>0.29969979573676225</v>
      </c>
      <c r="M62" s="170">
        <v>1377.569</v>
      </c>
      <c r="N62" s="199">
        <v>0.31323578299111432</v>
      </c>
    </row>
    <row r="63" spans="2:15" x14ac:dyDescent="0.25">
      <c r="B63" s="197" t="s">
        <v>8</v>
      </c>
      <c r="C63" s="137">
        <v>1003.375</v>
      </c>
      <c r="D63" s="136">
        <v>0.300309625321934</v>
      </c>
      <c r="E63" s="156">
        <v>645.01589999999999</v>
      </c>
      <c r="F63" s="136">
        <v>0.37508207989225817</v>
      </c>
      <c r="G63" s="137">
        <v>2577.9969999999998</v>
      </c>
      <c r="H63" s="136">
        <v>0.42079434900932844</v>
      </c>
      <c r="I63" s="156">
        <v>811.73599999999999</v>
      </c>
      <c r="J63" s="136">
        <v>0.42880386091248712</v>
      </c>
      <c r="K63" s="137">
        <v>693.1377</v>
      </c>
      <c r="L63" s="136">
        <v>0.38372068690626454</v>
      </c>
      <c r="M63" s="137">
        <v>5731.2610000000004</v>
      </c>
      <c r="N63" s="136">
        <v>0.38499255710474062</v>
      </c>
      <c r="O63"/>
    </row>
    <row r="64" spans="2:15" x14ac:dyDescent="0.25">
      <c r="B64" s="196">
        <v>2014</v>
      </c>
      <c r="C64" s="180"/>
      <c r="D64" s="133"/>
      <c r="E64" s="154"/>
      <c r="F64" s="133"/>
      <c r="G64" s="180"/>
      <c r="H64" s="133"/>
      <c r="I64" s="154"/>
      <c r="J64" s="133"/>
      <c r="K64" s="180"/>
      <c r="L64" s="133"/>
      <c r="M64" s="170"/>
      <c r="N64" s="183"/>
      <c r="O64"/>
    </row>
    <row r="65" spans="2:15" x14ac:dyDescent="0.25">
      <c r="B65" s="196" t="s">
        <v>5</v>
      </c>
      <c r="C65" s="180">
        <v>35.186869999999999</v>
      </c>
      <c r="D65" s="176">
        <v>0.21667739168399602</v>
      </c>
      <c r="E65" s="154">
        <v>94.524029999999996</v>
      </c>
      <c r="F65" s="176">
        <v>0.42065664497460897</v>
      </c>
      <c r="G65" s="180">
        <v>221.17070000000001</v>
      </c>
      <c r="H65" s="176">
        <v>0.41624327937764516</v>
      </c>
      <c r="I65" s="154">
        <v>105.765</v>
      </c>
      <c r="J65" s="176">
        <v>0.43664633814050957</v>
      </c>
      <c r="K65" s="180">
        <v>81.914159999999995</v>
      </c>
      <c r="L65" s="176">
        <v>0.38767987437367868</v>
      </c>
      <c r="M65" s="170">
        <v>538.56079999999997</v>
      </c>
      <c r="N65" s="199">
        <v>0.39254761243561231</v>
      </c>
      <c r="O65"/>
    </row>
    <row r="66" spans="2:15" x14ac:dyDescent="0.25">
      <c r="B66" s="196" t="s">
        <v>46</v>
      </c>
      <c r="C66" s="180">
        <v>711.85490000000004</v>
      </c>
      <c r="D66" s="176">
        <v>0.28204370428980036</v>
      </c>
      <c r="E66" s="154">
        <v>379.93990000000002</v>
      </c>
      <c r="F66" s="176">
        <v>0.460986040105335</v>
      </c>
      <c r="G66" s="180">
        <v>1364.759</v>
      </c>
      <c r="H66" s="176">
        <v>0.45502386713223991</v>
      </c>
      <c r="I66" s="154">
        <v>303.69060000000002</v>
      </c>
      <c r="J66" s="176">
        <v>0.51620942671443526</v>
      </c>
      <c r="K66" s="180">
        <v>211.58029999999999</v>
      </c>
      <c r="L66" s="176">
        <v>0.49712762238090852</v>
      </c>
      <c r="M66" s="170">
        <v>2971.8249999999998</v>
      </c>
      <c r="N66" s="199">
        <v>0.40370739868616201</v>
      </c>
      <c r="O66"/>
    </row>
    <row r="67" spans="2:15" x14ac:dyDescent="0.25">
      <c r="B67" s="196" t="s">
        <v>6</v>
      </c>
      <c r="C67" s="180">
        <v>69.645830000000004</v>
      </c>
      <c r="D67" s="176">
        <v>0.3082748763728238</v>
      </c>
      <c r="E67" s="154">
        <v>60.333320000000001</v>
      </c>
      <c r="F67" s="176">
        <v>0.44480313770592117</v>
      </c>
      <c r="G67" s="180">
        <v>329.27749999999997</v>
      </c>
      <c r="H67" s="176">
        <v>0.44459499327256014</v>
      </c>
      <c r="I67" s="154">
        <v>145.7175</v>
      </c>
      <c r="J67" s="176">
        <v>0.40373883201882299</v>
      </c>
      <c r="K67" s="180">
        <v>31.195830000000001</v>
      </c>
      <c r="L67" s="176">
        <v>0.41047150137782917</v>
      </c>
      <c r="M67" s="170">
        <v>636.16989999999998</v>
      </c>
      <c r="N67" s="199">
        <v>0.41333755656696586</v>
      </c>
      <c r="O67"/>
    </row>
    <row r="68" spans="2:15" x14ac:dyDescent="0.25">
      <c r="B68" s="196" t="s">
        <v>7</v>
      </c>
      <c r="C68" s="180">
        <v>58.057490000000001</v>
      </c>
      <c r="D68" s="176">
        <v>0.3611175971890575</v>
      </c>
      <c r="E68" s="154">
        <v>99.722449999999995</v>
      </c>
      <c r="F68" s="176">
        <v>0.26899443277206087</v>
      </c>
      <c r="G68" s="180">
        <v>608.27660000000003</v>
      </c>
      <c r="H68" s="176">
        <v>0.28222795597946804</v>
      </c>
      <c r="I68" s="154">
        <v>261.95030000000003</v>
      </c>
      <c r="J68" s="176">
        <v>0.35473927471847383</v>
      </c>
      <c r="K68" s="180">
        <v>698.63789999999995</v>
      </c>
      <c r="L68" s="176">
        <v>0.42042399981705986</v>
      </c>
      <c r="M68" s="170">
        <v>1726.644</v>
      </c>
      <c r="N68" s="199">
        <v>0.339426979452079</v>
      </c>
      <c r="O68"/>
    </row>
    <row r="69" spans="2:15" x14ac:dyDescent="0.25">
      <c r="B69" s="197" t="s">
        <v>8</v>
      </c>
      <c r="C69" s="137">
        <v>874.74509999999998</v>
      </c>
      <c r="D69" s="136">
        <v>0.28465481485048988</v>
      </c>
      <c r="E69" s="156">
        <v>634.51969999999994</v>
      </c>
      <c r="F69" s="136">
        <v>0.40798330053065113</v>
      </c>
      <c r="G69" s="137">
        <v>2523.4839999999999</v>
      </c>
      <c r="H69" s="136">
        <v>0.39266524371618811</v>
      </c>
      <c r="I69" s="156">
        <v>817.12339999999995</v>
      </c>
      <c r="J69" s="136">
        <v>0.42340610638687043</v>
      </c>
      <c r="K69" s="137">
        <v>1023.328</v>
      </c>
      <c r="L69" s="136">
        <v>0.43093936146245015</v>
      </c>
      <c r="M69" s="137">
        <v>5873.2</v>
      </c>
      <c r="N69" s="136">
        <v>0.38238622232465719</v>
      </c>
      <c r="O69"/>
    </row>
    <row r="70" spans="2:15" x14ac:dyDescent="0.25">
      <c r="B70" s="196">
        <v>2013</v>
      </c>
      <c r="C70" s="180"/>
      <c r="D70" s="133"/>
      <c r="E70" s="154"/>
      <c r="F70" s="133"/>
      <c r="G70" s="180"/>
      <c r="H70" s="133"/>
      <c r="I70" s="154"/>
      <c r="J70" s="133"/>
      <c r="K70" s="180"/>
      <c r="L70" s="133"/>
      <c r="M70" s="170"/>
      <c r="N70" s="183"/>
      <c r="O70"/>
    </row>
    <row r="71" spans="2:15" x14ac:dyDescent="0.25">
      <c r="B71" s="196" t="s">
        <v>5</v>
      </c>
      <c r="C71" s="180">
        <v>45.34</v>
      </c>
      <c r="D71" s="176">
        <v>0.29832872746414008</v>
      </c>
      <c r="E71" s="154">
        <v>99.766670000000005</v>
      </c>
      <c r="F71" s="176">
        <v>0.37584445389601751</v>
      </c>
      <c r="G71" s="180">
        <v>246.54079999999999</v>
      </c>
      <c r="H71" s="176">
        <v>0.48087619282421296</v>
      </c>
      <c r="I71" s="154">
        <v>89.295000000000002</v>
      </c>
      <c r="J71" s="176">
        <v>0.4807053036122747</v>
      </c>
      <c r="K71" s="180">
        <v>95.41</v>
      </c>
      <c r="L71" s="176">
        <v>0.35794410054398795</v>
      </c>
      <c r="M71" s="170">
        <v>576.35249999999996</v>
      </c>
      <c r="N71" s="199">
        <v>0.41691683255980833</v>
      </c>
      <c r="O71"/>
    </row>
    <row r="72" spans="2:15" x14ac:dyDescent="0.25">
      <c r="B72" s="196" t="s">
        <v>46</v>
      </c>
      <c r="C72" s="180">
        <v>653.52030000000002</v>
      </c>
      <c r="D72" s="176">
        <v>0.29197902462823533</v>
      </c>
      <c r="E72" s="154">
        <v>365.39729999999997</v>
      </c>
      <c r="F72" s="176">
        <v>0.4632967726843073</v>
      </c>
      <c r="G72" s="180">
        <v>1181.9770000000001</v>
      </c>
      <c r="H72" s="176">
        <v>0.48087194928207516</v>
      </c>
      <c r="I72" s="154">
        <v>266.82040000000001</v>
      </c>
      <c r="J72" s="176">
        <v>0.58074717816104837</v>
      </c>
      <c r="K72" s="180">
        <v>416.685</v>
      </c>
      <c r="L72" s="176">
        <v>0.57275005384759081</v>
      </c>
      <c r="M72" s="170">
        <v>2884.27</v>
      </c>
      <c r="N72" s="199">
        <v>0.43232382279979914</v>
      </c>
      <c r="O72"/>
    </row>
    <row r="73" spans="2:15" x14ac:dyDescent="0.25">
      <c r="B73" s="196" t="s">
        <v>6</v>
      </c>
      <c r="C73" s="180">
        <v>63.187919999999998</v>
      </c>
      <c r="D73" s="176">
        <v>0.35998789935958903</v>
      </c>
      <c r="E73" s="154">
        <v>48.563330000000001</v>
      </c>
      <c r="F73" s="176">
        <v>0.4989468484410059</v>
      </c>
      <c r="G73" s="180">
        <v>183.19290000000001</v>
      </c>
      <c r="H73" s="176">
        <v>0.47018809792816624</v>
      </c>
      <c r="I73" s="154">
        <v>37.97</v>
      </c>
      <c r="J73" s="176">
        <v>0.60279409430068265</v>
      </c>
      <c r="K73" s="180">
        <v>31.25</v>
      </c>
      <c r="L73" s="176">
        <v>0.46105045736205369</v>
      </c>
      <c r="M73" s="170">
        <v>364.18419999999998</v>
      </c>
      <c r="N73" s="199">
        <v>0.45911215807455985</v>
      </c>
    </row>
    <row r="74" spans="2:15" x14ac:dyDescent="0.25">
      <c r="B74" s="196" t="s">
        <v>7</v>
      </c>
      <c r="C74" s="180">
        <v>55.43</v>
      </c>
      <c r="D74" s="176">
        <v>0.3395197843929928</v>
      </c>
      <c r="E74" s="154">
        <v>93.96</v>
      </c>
      <c r="F74" s="176">
        <v>0.28731309054215209</v>
      </c>
      <c r="G74" s="180">
        <v>628.1</v>
      </c>
      <c r="H74" s="176">
        <v>0.32541057115487337</v>
      </c>
      <c r="I74" s="154">
        <v>247.18</v>
      </c>
      <c r="J74" s="176">
        <v>0.44181099969614096</v>
      </c>
      <c r="K74" s="180">
        <v>328.82</v>
      </c>
      <c r="L74" s="176">
        <v>0.35533510557824893</v>
      </c>
      <c r="M74" s="170">
        <v>1353.42</v>
      </c>
      <c r="N74" s="199">
        <v>0.34656006956705215</v>
      </c>
    </row>
    <row r="75" spans="2:15" x14ac:dyDescent="0.25">
      <c r="B75" s="197" t="s">
        <v>8</v>
      </c>
      <c r="C75" s="137">
        <v>817.47829999999999</v>
      </c>
      <c r="D75" s="136">
        <v>0.29955100966943343</v>
      </c>
      <c r="E75" s="156">
        <v>607.68730000000005</v>
      </c>
      <c r="F75" s="136">
        <v>0.41101665338742427</v>
      </c>
      <c r="G75" s="137">
        <v>2239.8110000000001</v>
      </c>
      <c r="H75" s="136">
        <v>0.42336703102616013</v>
      </c>
      <c r="I75" s="156">
        <v>641.2654</v>
      </c>
      <c r="J75" s="136">
        <v>0.50586465477390663</v>
      </c>
      <c r="K75" s="137">
        <v>872.16499999999996</v>
      </c>
      <c r="L75" s="136">
        <v>0.43888566272784268</v>
      </c>
      <c r="M75" s="137">
        <v>5178.2269999999999</v>
      </c>
      <c r="N75" s="136">
        <v>0.40605583218976671</v>
      </c>
    </row>
    <row r="76" spans="2:15" x14ac:dyDescent="0.25">
      <c r="B76" s="196">
        <v>2012</v>
      </c>
      <c r="C76" s="180"/>
      <c r="D76" s="176"/>
      <c r="E76" s="154"/>
      <c r="F76" s="176"/>
      <c r="G76" s="180"/>
      <c r="H76" s="176"/>
      <c r="I76" s="154"/>
      <c r="J76" s="176"/>
      <c r="K76" s="180"/>
      <c r="L76" s="176"/>
      <c r="M76" s="154"/>
      <c r="N76" s="199"/>
    </row>
    <row r="77" spans="2:15" x14ac:dyDescent="0.25">
      <c r="B77" s="196" t="s">
        <v>5</v>
      </c>
      <c r="C77" s="180">
        <v>14.17</v>
      </c>
      <c r="D77" s="176">
        <v>0.19190140845070422</v>
      </c>
      <c r="E77" s="154">
        <v>55.07</v>
      </c>
      <c r="F77" s="176">
        <v>0.41990087685855887</v>
      </c>
      <c r="G77" s="180">
        <v>126.82</v>
      </c>
      <c r="H77" s="176">
        <v>0.45422636103151864</v>
      </c>
      <c r="I77" s="154">
        <v>29.71</v>
      </c>
      <c r="J77" s="176">
        <v>0.41963276836158198</v>
      </c>
      <c r="K77" s="180">
        <v>25.44</v>
      </c>
      <c r="L77" s="176">
        <v>0.49359720605355067</v>
      </c>
      <c r="M77" s="170">
        <v>251.21</v>
      </c>
      <c r="N77" s="199">
        <v>0.41417572090415977</v>
      </c>
    </row>
    <row r="78" spans="2:15" x14ac:dyDescent="0.25">
      <c r="B78" s="196" t="s">
        <v>46</v>
      </c>
      <c r="C78" s="180">
        <v>629.83000000000004</v>
      </c>
      <c r="D78" s="176">
        <v>0.27442735951408892</v>
      </c>
      <c r="E78" s="154">
        <v>325.02999999999997</v>
      </c>
      <c r="F78" s="176">
        <v>0.43652211284062364</v>
      </c>
      <c r="G78" s="180">
        <v>945.37</v>
      </c>
      <c r="H78" s="176">
        <v>0.43571461492372221</v>
      </c>
      <c r="I78" s="154">
        <v>468.58</v>
      </c>
      <c r="J78" s="176">
        <v>0.45060101932878155</v>
      </c>
      <c r="K78" s="180">
        <v>283.85000000000002</v>
      </c>
      <c r="L78" s="176">
        <v>0.49812227993822827</v>
      </c>
      <c r="M78" s="170">
        <v>2652.66</v>
      </c>
      <c r="N78" s="199">
        <v>0.38900441407223824</v>
      </c>
    </row>
    <row r="79" spans="2:15" x14ac:dyDescent="0.25">
      <c r="B79" s="196" t="s">
        <v>6</v>
      </c>
      <c r="C79" s="180">
        <v>63.8</v>
      </c>
      <c r="D79" s="176">
        <v>0.22868203161403633</v>
      </c>
      <c r="E79" s="154">
        <v>93.18</v>
      </c>
      <c r="F79" s="176">
        <v>0.45856299212598434</v>
      </c>
      <c r="G79" s="180">
        <v>346.18</v>
      </c>
      <c r="H79" s="176">
        <v>0.50009389942649118</v>
      </c>
      <c r="I79" s="154">
        <v>224.35</v>
      </c>
      <c r="J79" s="176">
        <v>0.607303340371393</v>
      </c>
      <c r="K79" s="180">
        <v>165.37</v>
      </c>
      <c r="L79" s="176">
        <v>0.37568721886500978</v>
      </c>
      <c r="M79" s="170">
        <v>892.88</v>
      </c>
      <c r="N79" s="199">
        <v>0.45003578592957733</v>
      </c>
    </row>
    <row r="80" spans="2:15" x14ac:dyDescent="0.25">
      <c r="B80" s="196" t="s">
        <v>7</v>
      </c>
      <c r="C80" s="180">
        <v>49.6</v>
      </c>
      <c r="D80" s="176">
        <v>0.26683882074456639</v>
      </c>
      <c r="E80" s="154">
        <v>69.95</v>
      </c>
      <c r="F80" s="176">
        <v>0.25219021523596641</v>
      </c>
      <c r="G80" s="180">
        <v>603.32000000000005</v>
      </c>
      <c r="H80" s="176">
        <v>0.28029585029083276</v>
      </c>
      <c r="I80" s="154">
        <v>339.13</v>
      </c>
      <c r="J80" s="176">
        <v>0.34173056963492177</v>
      </c>
      <c r="K80" s="180">
        <v>440.11</v>
      </c>
      <c r="L80" s="176">
        <v>0.38997137971060725</v>
      </c>
      <c r="M80" s="170">
        <v>1502.11</v>
      </c>
      <c r="N80" s="199">
        <v>0.31712497229054287</v>
      </c>
    </row>
    <row r="81" spans="2:14" x14ac:dyDescent="0.25">
      <c r="B81" s="197" t="s">
        <v>8</v>
      </c>
      <c r="C81" s="137">
        <v>757.4</v>
      </c>
      <c r="D81" s="136">
        <v>0.26727551186048315</v>
      </c>
      <c r="E81" s="156">
        <v>543.23</v>
      </c>
      <c r="F81" s="136">
        <v>0.40052052996733789</v>
      </c>
      <c r="G81" s="137">
        <v>2021.69</v>
      </c>
      <c r="H81" s="136">
        <v>0.38191428468878286</v>
      </c>
      <c r="I81" s="156">
        <v>1061.77</v>
      </c>
      <c r="J81" s="136">
        <v>0.42943001241653217</v>
      </c>
      <c r="K81" s="137">
        <v>914.77</v>
      </c>
      <c r="L81" s="136">
        <v>0.41767840265189737</v>
      </c>
      <c r="M81" s="156">
        <v>5298.86</v>
      </c>
      <c r="N81" s="136">
        <v>0.37457568410114306</v>
      </c>
    </row>
    <row r="82" spans="2:14" x14ac:dyDescent="0.25">
      <c r="B82" s="196">
        <v>2011</v>
      </c>
      <c r="C82" s="180"/>
      <c r="D82" s="198"/>
      <c r="E82" s="154"/>
      <c r="F82" s="198"/>
      <c r="G82" s="180"/>
      <c r="H82" s="198"/>
      <c r="I82" s="154"/>
      <c r="J82" s="198"/>
      <c r="K82" s="180"/>
      <c r="L82" s="198"/>
      <c r="M82" s="154"/>
      <c r="N82" s="200"/>
    </row>
    <row r="83" spans="2:14" x14ac:dyDescent="0.25">
      <c r="B83" s="196" t="s">
        <v>5</v>
      </c>
      <c r="C83" s="180">
        <v>11.82</v>
      </c>
      <c r="D83" s="176">
        <v>0.19815590947191955</v>
      </c>
      <c r="E83" s="154">
        <v>48.17</v>
      </c>
      <c r="F83" s="176">
        <v>0.41985531247276214</v>
      </c>
      <c r="G83" s="180">
        <v>99.61</v>
      </c>
      <c r="H83" s="176">
        <v>0.43675187442451879</v>
      </c>
      <c r="I83" s="154">
        <v>26.03</v>
      </c>
      <c r="J83" s="176">
        <v>0.38949573544815208</v>
      </c>
      <c r="K83" s="180">
        <v>18.37</v>
      </c>
      <c r="L83" s="176">
        <v>0.52970011534025374</v>
      </c>
      <c r="M83" s="170">
        <v>204</v>
      </c>
      <c r="N83" s="199">
        <v>0.40479403127232322</v>
      </c>
    </row>
    <row r="84" spans="2:14" x14ac:dyDescent="0.25">
      <c r="B84" s="196" t="s">
        <v>46</v>
      </c>
      <c r="C84" s="180">
        <v>564.33000000000004</v>
      </c>
      <c r="D84" s="176">
        <v>0.26907067557322883</v>
      </c>
      <c r="E84" s="154">
        <v>293.42</v>
      </c>
      <c r="F84" s="176">
        <v>0.42668721916035313</v>
      </c>
      <c r="G84" s="180">
        <v>846.29</v>
      </c>
      <c r="H84" s="176">
        <v>0.44127937595486516</v>
      </c>
      <c r="I84" s="154">
        <v>457.5</v>
      </c>
      <c r="J84" s="176">
        <v>0.46221925863061863</v>
      </c>
      <c r="K84" s="180">
        <v>276.35000000000002</v>
      </c>
      <c r="L84" s="176">
        <v>0.52124790161646273</v>
      </c>
      <c r="M84" s="170">
        <v>2437.89</v>
      </c>
      <c r="N84" s="199">
        <v>0.39176926031333309</v>
      </c>
    </row>
    <row r="85" spans="2:14" x14ac:dyDescent="0.25">
      <c r="B85" s="196" t="s">
        <v>6</v>
      </c>
      <c r="C85" s="180">
        <v>59.3</v>
      </c>
      <c r="D85" s="176">
        <v>0.21984132868688364</v>
      </c>
      <c r="E85" s="154">
        <v>53.98</v>
      </c>
      <c r="F85" s="176">
        <v>0.38742553649608835</v>
      </c>
      <c r="G85" s="180">
        <v>271.41000000000003</v>
      </c>
      <c r="H85" s="176">
        <v>0.48341764035337703</v>
      </c>
      <c r="I85" s="154">
        <v>167.51</v>
      </c>
      <c r="J85" s="176">
        <v>0.55623443466710942</v>
      </c>
      <c r="K85" s="180">
        <v>127.47</v>
      </c>
      <c r="L85" s="176">
        <v>0.28767772511848339</v>
      </c>
      <c r="M85" s="170">
        <v>679.67</v>
      </c>
      <c r="N85" s="199">
        <v>0.39636450582005645</v>
      </c>
    </row>
    <row r="86" spans="2:14" x14ac:dyDescent="0.25">
      <c r="B86" s="196" t="s">
        <v>7</v>
      </c>
      <c r="C86" s="180">
        <v>41.97</v>
      </c>
      <c r="D86" s="176">
        <v>0.27415245933764448</v>
      </c>
      <c r="E86" s="154">
        <v>60.25</v>
      </c>
      <c r="F86" s="176">
        <v>0.26514984817145626</v>
      </c>
      <c r="G86" s="180">
        <v>510.15</v>
      </c>
      <c r="H86" s="176">
        <v>0.27476078603720783</v>
      </c>
      <c r="I86" s="154">
        <v>303.7</v>
      </c>
      <c r="J86" s="176">
        <v>0.34679242697604312</v>
      </c>
      <c r="K86" s="180">
        <v>402.92</v>
      </c>
      <c r="L86" s="176">
        <v>0.39202560834411704</v>
      </c>
      <c r="M86" s="170">
        <v>1318.99</v>
      </c>
      <c r="N86" s="199">
        <v>0.31855383673110571</v>
      </c>
    </row>
    <row r="87" spans="2:14" x14ac:dyDescent="0.25">
      <c r="B87" s="197" t="s">
        <v>8</v>
      </c>
      <c r="C87" s="137">
        <v>677.42</v>
      </c>
      <c r="D87" s="136">
        <v>0.262585229144782</v>
      </c>
      <c r="E87" s="156">
        <v>455.82</v>
      </c>
      <c r="F87" s="136">
        <v>0.38993635368190527</v>
      </c>
      <c r="G87" s="137">
        <v>1727.46</v>
      </c>
      <c r="H87" s="136">
        <v>0.37849477632248374</v>
      </c>
      <c r="I87" s="156">
        <v>954.74</v>
      </c>
      <c r="J87" s="136">
        <v>0.42746170825292923</v>
      </c>
      <c r="K87" s="137">
        <v>825.11</v>
      </c>
      <c r="L87" s="136">
        <v>0.40531207325100455</v>
      </c>
      <c r="M87" s="156">
        <v>4640.55</v>
      </c>
      <c r="N87" s="136">
        <v>0.36882304552914674</v>
      </c>
    </row>
    <row r="88" spans="2:14" x14ac:dyDescent="0.25">
      <c r="B88" s="196">
        <v>2010</v>
      </c>
      <c r="C88" s="180"/>
      <c r="D88" s="176"/>
      <c r="E88" s="154"/>
      <c r="F88" s="176"/>
      <c r="G88" s="180"/>
      <c r="H88" s="176"/>
      <c r="I88" s="154"/>
      <c r="J88" s="176"/>
      <c r="K88" s="180"/>
      <c r="L88" s="176"/>
      <c r="M88" s="154"/>
      <c r="N88" s="199"/>
    </row>
    <row r="89" spans="2:14" x14ac:dyDescent="0.25">
      <c r="B89" s="196" t="s">
        <v>5</v>
      </c>
      <c r="C89" s="202">
        <v>8.6300000000000008</v>
      </c>
      <c r="D89" s="176">
        <v>0.18599137931034485</v>
      </c>
      <c r="E89" s="203">
        <v>26.58</v>
      </c>
      <c r="F89" s="176">
        <v>0.39099735216240067</v>
      </c>
      <c r="G89" s="202">
        <v>91.78</v>
      </c>
      <c r="H89" s="176">
        <v>0.43386593552046898</v>
      </c>
      <c r="I89" s="203">
        <v>22.61</v>
      </c>
      <c r="J89" s="176">
        <v>0.37402812241521916</v>
      </c>
      <c r="K89" s="202">
        <v>9.02</v>
      </c>
      <c r="L89" s="176">
        <v>0.51988472622478377</v>
      </c>
      <c r="M89" s="170">
        <v>158.62</v>
      </c>
      <c r="N89" s="199">
        <v>0.39289606658079856</v>
      </c>
    </row>
    <row r="90" spans="2:14" x14ac:dyDescent="0.25">
      <c r="B90" s="196" t="s">
        <v>46</v>
      </c>
      <c r="C90" s="202">
        <v>508.93</v>
      </c>
      <c r="D90" s="176">
        <v>0.26383373596408466</v>
      </c>
      <c r="E90" s="203">
        <v>282.92</v>
      </c>
      <c r="F90" s="176">
        <v>0.40058901820859177</v>
      </c>
      <c r="G90" s="202">
        <v>891.2</v>
      </c>
      <c r="H90" s="176">
        <v>0.44243438199681284</v>
      </c>
      <c r="I90" s="203">
        <v>361.09</v>
      </c>
      <c r="J90" s="176">
        <v>0.46345282558751427</v>
      </c>
      <c r="K90" s="202">
        <v>367.27</v>
      </c>
      <c r="L90" s="176">
        <v>0.52123869942237544</v>
      </c>
      <c r="M90" s="170">
        <v>2411.41</v>
      </c>
      <c r="N90" s="199">
        <v>0.39316745172656109</v>
      </c>
    </row>
    <row r="91" spans="2:14" x14ac:dyDescent="0.25">
      <c r="B91" s="196" t="s">
        <v>6</v>
      </c>
      <c r="C91" s="202">
        <v>66.239999999999995</v>
      </c>
      <c r="D91" s="176">
        <v>0.24821073931127513</v>
      </c>
      <c r="E91" s="203">
        <v>57.47</v>
      </c>
      <c r="F91" s="176">
        <v>0.42532563647128474</v>
      </c>
      <c r="G91" s="202">
        <v>206.5</v>
      </c>
      <c r="H91" s="176">
        <v>0.48217246129777946</v>
      </c>
      <c r="I91" s="203">
        <v>139.13999999999999</v>
      </c>
      <c r="J91" s="176">
        <v>0.41551693244938176</v>
      </c>
      <c r="K91" s="202">
        <v>99.51</v>
      </c>
      <c r="L91" s="176">
        <v>0.30730984219140856</v>
      </c>
      <c r="M91" s="170">
        <v>568.86</v>
      </c>
      <c r="N91" s="199">
        <v>0.38205959984686988</v>
      </c>
    </row>
    <row r="92" spans="2:14" x14ac:dyDescent="0.25">
      <c r="B92" s="196" t="s">
        <v>7</v>
      </c>
      <c r="C92" s="202">
        <v>35.590000000000003</v>
      </c>
      <c r="D92" s="176">
        <v>0.29122003109401856</v>
      </c>
      <c r="E92" s="203">
        <v>27.1</v>
      </c>
      <c r="F92" s="176">
        <v>0.16990595611285267</v>
      </c>
      <c r="G92" s="202">
        <v>422.05</v>
      </c>
      <c r="H92" s="176">
        <v>0.28150366511702363</v>
      </c>
      <c r="I92" s="203">
        <v>190.15</v>
      </c>
      <c r="J92" s="176">
        <v>0.35341238569623079</v>
      </c>
      <c r="K92" s="202">
        <v>388.33</v>
      </c>
      <c r="L92" s="176">
        <v>0.33883324026245987</v>
      </c>
      <c r="M92" s="170">
        <v>1063.22</v>
      </c>
      <c r="N92" s="199">
        <v>0.3068367435283253</v>
      </c>
    </row>
    <row r="93" spans="2:14" x14ac:dyDescent="0.25">
      <c r="B93" s="197" t="s">
        <v>8</v>
      </c>
      <c r="C93" s="137">
        <v>619.39</v>
      </c>
      <c r="D93" s="136">
        <v>0.26195833298089205</v>
      </c>
      <c r="E93" s="156">
        <v>394.07</v>
      </c>
      <c r="F93" s="136">
        <v>0.36868252156503195</v>
      </c>
      <c r="G93" s="137">
        <v>1611.53</v>
      </c>
      <c r="H93" s="136">
        <v>0.38800353446221036</v>
      </c>
      <c r="I93" s="156">
        <v>712.99</v>
      </c>
      <c r="J93" s="136">
        <v>0.4163493880220499</v>
      </c>
      <c r="K93" s="137">
        <v>864.13</v>
      </c>
      <c r="L93" s="136">
        <v>0.39424686908319456</v>
      </c>
      <c r="M93" s="156">
        <v>4202.1099999999997</v>
      </c>
      <c r="N93" s="136">
        <v>0.36568578649103994</v>
      </c>
    </row>
    <row r="94" spans="2:14" x14ac:dyDescent="0.25">
      <c r="B94" s="196">
        <v>2009</v>
      </c>
      <c r="C94" s="180"/>
      <c r="D94" s="176"/>
      <c r="E94" s="154"/>
      <c r="F94" s="176"/>
      <c r="G94" s="180"/>
      <c r="H94" s="176"/>
      <c r="I94" s="154"/>
      <c r="J94" s="176"/>
      <c r="K94" s="180"/>
      <c r="L94" s="176"/>
      <c r="M94" s="154"/>
      <c r="N94" s="199"/>
    </row>
    <row r="95" spans="2:14" x14ac:dyDescent="0.25">
      <c r="B95" s="196" t="s">
        <v>5</v>
      </c>
      <c r="C95" s="202">
        <v>7.45</v>
      </c>
      <c r="D95" s="176">
        <v>0.17687559354226023</v>
      </c>
      <c r="E95" s="203">
        <v>25.53</v>
      </c>
      <c r="F95" s="176">
        <v>0.43359375</v>
      </c>
      <c r="G95" s="202">
        <v>92.04</v>
      </c>
      <c r="H95" s="176">
        <v>0.4629080118694362</v>
      </c>
      <c r="I95" s="203">
        <v>22.94</v>
      </c>
      <c r="J95" s="176">
        <v>0.38528720188108839</v>
      </c>
      <c r="K95" s="202">
        <v>7.3</v>
      </c>
      <c r="L95" s="176">
        <v>0.45710707576706322</v>
      </c>
      <c r="M95" s="170">
        <v>155.26</v>
      </c>
      <c r="N95" s="199">
        <v>0.41365162252890714</v>
      </c>
    </row>
    <row r="96" spans="2:14" x14ac:dyDescent="0.25">
      <c r="B96" s="196" t="s">
        <v>46</v>
      </c>
      <c r="C96" s="202">
        <v>471.2</v>
      </c>
      <c r="D96" s="176">
        <v>0.26713683959884116</v>
      </c>
      <c r="E96" s="203">
        <v>271.49</v>
      </c>
      <c r="F96" s="176">
        <v>0.41133602012060244</v>
      </c>
      <c r="G96" s="202">
        <v>794.72</v>
      </c>
      <c r="H96" s="176">
        <v>0.43228894691035685</v>
      </c>
      <c r="I96" s="203">
        <v>315.77999999999997</v>
      </c>
      <c r="J96" s="176">
        <v>0.43013594137357997</v>
      </c>
      <c r="K96" s="202">
        <v>348.37</v>
      </c>
      <c r="L96" s="176">
        <v>0.54330094664774409</v>
      </c>
      <c r="M96" s="170">
        <v>2201.56</v>
      </c>
      <c r="N96" s="199">
        <v>0.39050953764505131</v>
      </c>
    </row>
    <row r="97" spans="2:14" x14ac:dyDescent="0.25">
      <c r="B97" s="196" t="s">
        <v>6</v>
      </c>
      <c r="C97" s="202">
        <v>56.97</v>
      </c>
      <c r="D97" s="176">
        <v>0.22272176394698776</v>
      </c>
      <c r="E97" s="203">
        <v>51.98</v>
      </c>
      <c r="F97" s="176">
        <v>0.38846125102757639</v>
      </c>
      <c r="G97" s="202">
        <v>198.79</v>
      </c>
      <c r="H97" s="176">
        <v>0.49711170571907276</v>
      </c>
      <c r="I97" s="203">
        <v>130.19</v>
      </c>
      <c r="J97" s="176">
        <v>0.41438029155261313</v>
      </c>
      <c r="K97" s="202">
        <v>105.07</v>
      </c>
      <c r="L97" s="176">
        <v>0.28522178185569247</v>
      </c>
      <c r="M97" s="170">
        <v>543</v>
      </c>
      <c r="N97" s="199">
        <v>0.36887333990013926</v>
      </c>
    </row>
    <row r="98" spans="2:14" x14ac:dyDescent="0.25">
      <c r="B98" s="196" t="s">
        <v>7</v>
      </c>
      <c r="C98" s="202">
        <v>30.48</v>
      </c>
      <c r="D98" s="176">
        <v>0.25704165963906223</v>
      </c>
      <c r="E98" s="203">
        <v>29.35</v>
      </c>
      <c r="F98" s="176">
        <v>0.18212845175302514</v>
      </c>
      <c r="G98" s="202">
        <v>355.03</v>
      </c>
      <c r="H98" s="176">
        <v>0.29286380096843112</v>
      </c>
      <c r="I98" s="203">
        <v>179.91</v>
      </c>
      <c r="J98" s="176">
        <v>0.35488706973074269</v>
      </c>
      <c r="K98" s="202">
        <v>318.25</v>
      </c>
      <c r="L98" s="176">
        <v>0.33645205624273178</v>
      </c>
      <c r="M98" s="170">
        <v>913.02</v>
      </c>
      <c r="N98" s="199">
        <v>0.31003956058882454</v>
      </c>
    </row>
    <row r="99" spans="2:14" x14ac:dyDescent="0.25">
      <c r="B99" s="197" t="s">
        <v>8</v>
      </c>
      <c r="C99" s="137">
        <v>566.1</v>
      </c>
      <c r="D99" s="136">
        <v>0.25963364184224769</v>
      </c>
      <c r="E99" s="156">
        <v>378.35</v>
      </c>
      <c r="F99" s="136">
        <v>0.37317775629771371</v>
      </c>
      <c r="G99" s="137">
        <v>1440.58</v>
      </c>
      <c r="H99" s="136">
        <v>0.39474542320771416</v>
      </c>
      <c r="I99" s="156">
        <v>648.82000000000005</v>
      </c>
      <c r="J99" s="136">
        <v>0.40179339984270601</v>
      </c>
      <c r="K99" s="137">
        <v>778.99</v>
      </c>
      <c r="L99" s="136">
        <v>0.39513355584186338</v>
      </c>
      <c r="M99" s="156">
        <v>3812.84</v>
      </c>
      <c r="N99" s="136">
        <v>0.3655682221306053</v>
      </c>
    </row>
    <row r="100" spans="2:14" x14ac:dyDescent="0.25">
      <c r="B100" s="14" t="s">
        <v>376</v>
      </c>
    </row>
    <row r="101" spans="2:14" x14ac:dyDescent="0.25">
      <c r="B101" s="14" t="s">
        <v>488</v>
      </c>
    </row>
    <row r="102" spans="2:14" x14ac:dyDescent="0.25">
      <c r="B102" s="14"/>
    </row>
    <row r="103" spans="2:14" x14ac:dyDescent="0.25">
      <c r="B103" s="666" t="s">
        <v>393</v>
      </c>
      <c r="C103" s="652"/>
      <c r="D103" s="652"/>
      <c r="E103" s="652"/>
      <c r="F103" s="652"/>
      <c r="G103" s="652"/>
      <c r="H103" s="652"/>
      <c r="I103" s="652"/>
      <c r="J103" s="652"/>
      <c r="K103" s="652"/>
      <c r="L103" s="652"/>
      <c r="M103" s="652"/>
      <c r="N103" s="667"/>
    </row>
    <row r="104" spans="2:14" ht="15.75" thickBot="1" x14ac:dyDescent="0.3">
      <c r="B104" s="185"/>
      <c r="C104" s="178" t="s">
        <v>62</v>
      </c>
      <c r="D104" s="179" t="s">
        <v>362</v>
      </c>
      <c r="E104" s="152" t="s">
        <v>63</v>
      </c>
      <c r="F104" s="152" t="s">
        <v>362</v>
      </c>
      <c r="G104" s="178" t="s">
        <v>64</v>
      </c>
      <c r="H104" s="179" t="s">
        <v>362</v>
      </c>
      <c r="I104" s="152" t="s">
        <v>65</v>
      </c>
      <c r="J104" s="152" t="s">
        <v>362</v>
      </c>
      <c r="K104" s="178" t="s">
        <v>66</v>
      </c>
      <c r="L104" s="179" t="s">
        <v>362</v>
      </c>
      <c r="M104" s="152" t="s">
        <v>121</v>
      </c>
      <c r="N104" s="175" t="s">
        <v>362</v>
      </c>
    </row>
    <row r="105" spans="2:14" ht="15.75" thickTop="1" x14ac:dyDescent="0.25">
      <c r="B105" s="189" t="s">
        <v>496</v>
      </c>
      <c r="C105" s="466"/>
      <c r="D105" s="467"/>
      <c r="E105" s="165"/>
      <c r="F105" s="165"/>
      <c r="G105" s="466"/>
      <c r="H105" s="467"/>
      <c r="I105" s="165"/>
      <c r="J105" s="165"/>
      <c r="K105" s="466"/>
      <c r="L105" s="467"/>
      <c r="M105" s="165"/>
      <c r="N105" s="467"/>
    </row>
    <row r="106" spans="2:14" x14ac:dyDescent="0.25">
      <c r="B106" s="196" t="s">
        <v>5</v>
      </c>
      <c r="C106" s="180">
        <v>58.116599999999998</v>
      </c>
      <c r="D106" s="176">
        <v>0.28858340558271733</v>
      </c>
      <c r="E106" s="154">
        <v>114.3441</v>
      </c>
      <c r="F106" s="176">
        <v>0.45505181331685218</v>
      </c>
      <c r="G106" s="180">
        <v>147.3612</v>
      </c>
      <c r="H106" s="176">
        <v>0.44508906390401187</v>
      </c>
      <c r="I106" s="154">
        <v>30.335000000000001</v>
      </c>
      <c r="J106" s="176">
        <v>0.57786455852938379</v>
      </c>
      <c r="K106" s="180">
        <v>9.1834000000000007</v>
      </c>
      <c r="L106" s="176">
        <v>0.3430904818300351</v>
      </c>
      <c r="M106" s="170">
        <v>359.34019999999998</v>
      </c>
      <c r="N106" s="199">
        <v>0.41638151065037582</v>
      </c>
    </row>
    <row r="107" spans="2:14" x14ac:dyDescent="0.25">
      <c r="B107" s="196" t="s">
        <v>46</v>
      </c>
      <c r="C107" s="180">
        <v>752.0797</v>
      </c>
      <c r="D107" s="176">
        <v>0.29399807123303096</v>
      </c>
      <c r="E107" s="154">
        <v>247.18510000000001</v>
      </c>
      <c r="F107" s="176">
        <v>0.37734386723534225</v>
      </c>
      <c r="G107" s="180">
        <v>280.80709999999999</v>
      </c>
      <c r="H107" s="176">
        <v>0.40340324090681262</v>
      </c>
      <c r="I107" s="154">
        <v>9.1666000000000007</v>
      </c>
      <c r="J107" s="176">
        <v>0.42441303250718815</v>
      </c>
      <c r="K107" s="180">
        <v>40.410899999999998</v>
      </c>
      <c r="L107" s="176">
        <v>0.54983659019105746</v>
      </c>
      <c r="M107" s="170">
        <v>1329.65</v>
      </c>
      <c r="N107" s="199">
        <v>0.33205015027351409</v>
      </c>
    </row>
    <row r="108" spans="2:14" x14ac:dyDescent="0.25">
      <c r="B108" s="196" t="s">
        <v>6</v>
      </c>
      <c r="C108" s="180">
        <v>86.041600000000003</v>
      </c>
      <c r="D108" s="176">
        <v>0.31505990567419517</v>
      </c>
      <c r="E108" s="154">
        <v>57.233499999999999</v>
      </c>
      <c r="F108" s="176">
        <v>0.41257487058714976</v>
      </c>
      <c r="G108" s="180">
        <v>180.6165</v>
      </c>
      <c r="H108" s="176">
        <v>0.41996355997978035</v>
      </c>
      <c r="I108" s="154">
        <v>50.145800000000001</v>
      </c>
      <c r="J108" s="176">
        <v>0.30025914864162523</v>
      </c>
      <c r="K108" s="180">
        <v>7.0208000000000004</v>
      </c>
      <c r="L108" s="176">
        <v>0.47265064864246237</v>
      </c>
      <c r="M108" s="170">
        <v>381.0582</v>
      </c>
      <c r="N108" s="199">
        <v>0.37221547691493195</v>
      </c>
    </row>
    <row r="109" spans="2:14" x14ac:dyDescent="0.25">
      <c r="B109" s="196" t="s">
        <v>7</v>
      </c>
      <c r="C109" s="180">
        <v>46.444499999999998</v>
      </c>
      <c r="D109" s="176">
        <v>0.30571702588008548</v>
      </c>
      <c r="E109" s="154">
        <v>62.630299999999998</v>
      </c>
      <c r="F109" s="176">
        <v>0.21080616225567908</v>
      </c>
      <c r="G109" s="180">
        <v>442.74430000000001</v>
      </c>
      <c r="H109" s="176">
        <v>0.28188782916518107</v>
      </c>
      <c r="I109" s="154">
        <v>39.515700000000002</v>
      </c>
      <c r="J109" s="176">
        <v>0.26366246464490106</v>
      </c>
      <c r="K109" s="180">
        <v>17.058299999999999</v>
      </c>
      <c r="L109" s="176">
        <v>0.25104120370506638</v>
      </c>
      <c r="M109" s="170">
        <v>608.39290000000005</v>
      </c>
      <c r="N109" s="199">
        <v>0.27190975029508629</v>
      </c>
    </row>
    <row r="110" spans="2:14" x14ac:dyDescent="0.25">
      <c r="B110" s="197" t="s">
        <v>8</v>
      </c>
      <c r="C110" s="137">
        <v>942.68240000000003</v>
      </c>
      <c r="D110" s="136">
        <v>0.29602089864290082</v>
      </c>
      <c r="E110" s="156">
        <v>481.39299999999997</v>
      </c>
      <c r="F110" s="136">
        <v>0.3586690161045773</v>
      </c>
      <c r="G110" s="137">
        <v>1051.529</v>
      </c>
      <c r="H110" s="136">
        <v>0.34728053647831247</v>
      </c>
      <c r="I110" s="156">
        <v>129.16309999999999</v>
      </c>
      <c r="J110" s="136">
        <v>0.33036237703785926</v>
      </c>
      <c r="K110" s="137">
        <v>73.673400000000001</v>
      </c>
      <c r="L110" s="136">
        <v>0.40243910432890218</v>
      </c>
      <c r="M110" s="137">
        <v>2678.4409999999998</v>
      </c>
      <c r="N110" s="136">
        <v>0.32950787403996501</v>
      </c>
    </row>
    <row r="111" spans="2:14" x14ac:dyDescent="0.25">
      <c r="B111" s="196">
        <v>2014</v>
      </c>
      <c r="C111" s="180"/>
      <c r="D111" s="133"/>
      <c r="E111" s="154"/>
      <c r="F111" s="133"/>
      <c r="G111" s="180"/>
      <c r="H111" s="133"/>
      <c r="I111" s="154"/>
      <c r="J111" s="133"/>
      <c r="K111" s="180"/>
      <c r="L111" s="133"/>
      <c r="M111" s="170"/>
      <c r="N111" s="183"/>
    </row>
    <row r="112" spans="2:14" x14ac:dyDescent="0.25">
      <c r="B112" s="196" t="s">
        <v>5</v>
      </c>
      <c r="C112" s="180">
        <v>32.452500000000001</v>
      </c>
      <c r="D112" s="176">
        <v>0.20617420346333273</v>
      </c>
      <c r="E112" s="154">
        <v>82.349029999999999</v>
      </c>
      <c r="F112" s="176">
        <v>0.42401028346463993</v>
      </c>
      <c r="G112" s="180">
        <v>121.6035</v>
      </c>
      <c r="H112" s="176">
        <v>0.36884384432204598</v>
      </c>
      <c r="I112" s="154">
        <v>41.8</v>
      </c>
      <c r="J112" s="176">
        <v>0.63205648347058885</v>
      </c>
      <c r="K112" s="180">
        <v>6.5416660000000002</v>
      </c>
      <c r="L112" s="176">
        <v>0.30485438522009867</v>
      </c>
      <c r="M112" s="170">
        <v>284.74669999999998</v>
      </c>
      <c r="N112" s="199">
        <v>0.37033091515389555</v>
      </c>
    </row>
    <row r="113" spans="2:14" x14ac:dyDescent="0.25">
      <c r="B113" s="196" t="s">
        <v>46</v>
      </c>
      <c r="C113" s="180">
        <v>675.61350000000004</v>
      </c>
      <c r="D113" s="176">
        <v>0.27927641736356923</v>
      </c>
      <c r="E113" s="154">
        <v>232.64279999999999</v>
      </c>
      <c r="F113" s="176">
        <v>0.45610484795740458</v>
      </c>
      <c r="G113" s="180">
        <v>241.74950000000001</v>
      </c>
      <c r="H113" s="176">
        <v>0.37802130340138568</v>
      </c>
      <c r="I113" s="154">
        <v>3.5099990000000001</v>
      </c>
      <c r="J113" s="176">
        <v>0.55261085085564188</v>
      </c>
      <c r="K113" s="180">
        <v>12.203329999999999</v>
      </c>
      <c r="L113" s="176">
        <v>0.48202897783627252</v>
      </c>
      <c r="M113" s="170">
        <v>1165.7190000000001</v>
      </c>
      <c r="N113" s="199">
        <v>0.32377458856689101</v>
      </c>
    </row>
    <row r="114" spans="2:14" x14ac:dyDescent="0.25">
      <c r="B114" s="196" t="s">
        <v>6</v>
      </c>
      <c r="C114" s="180">
        <v>64.229159999999993</v>
      </c>
      <c r="D114" s="176">
        <v>0.29905268480468433</v>
      </c>
      <c r="E114" s="154">
        <v>39.017490000000002</v>
      </c>
      <c r="F114" s="176">
        <v>0.39786840171018961</v>
      </c>
      <c r="G114" s="180">
        <v>175.64959999999999</v>
      </c>
      <c r="H114" s="176">
        <v>0.39663864635378399</v>
      </c>
      <c r="I114" s="154">
        <v>48.612499999999997</v>
      </c>
      <c r="J114" s="176">
        <v>0.31256188548516933</v>
      </c>
      <c r="K114" s="180">
        <v>0.81249899999999997</v>
      </c>
      <c r="L114" s="176">
        <v>0.19999999999999998</v>
      </c>
      <c r="M114" s="170">
        <v>328.32119999999998</v>
      </c>
      <c r="N114" s="199">
        <v>0.35871168435235251</v>
      </c>
    </row>
    <row r="115" spans="2:14" x14ac:dyDescent="0.25">
      <c r="B115" s="196" t="s">
        <v>7</v>
      </c>
      <c r="C115" s="180">
        <v>55.39499</v>
      </c>
      <c r="D115" s="176">
        <v>0.35567497356274086</v>
      </c>
      <c r="E115" s="154">
        <v>85.74812</v>
      </c>
      <c r="F115" s="176">
        <v>0.28128967665575816</v>
      </c>
      <c r="G115" s="180">
        <v>395.67070000000001</v>
      </c>
      <c r="H115" s="176">
        <v>0.2589935747556496</v>
      </c>
      <c r="I115" s="154">
        <v>50.223329999999997</v>
      </c>
      <c r="J115" s="176">
        <v>0.29209001498737674</v>
      </c>
      <c r="K115" s="180">
        <v>16.928329999999999</v>
      </c>
      <c r="L115" s="176">
        <v>0.19359754476255542</v>
      </c>
      <c r="M115" s="170">
        <v>603.96550000000002</v>
      </c>
      <c r="N115" s="199">
        <v>0.26870450337101048</v>
      </c>
    </row>
    <row r="116" spans="2:14" x14ac:dyDescent="0.25">
      <c r="B116" s="197" t="s">
        <v>8</v>
      </c>
      <c r="C116" s="137">
        <v>827.69010000000003</v>
      </c>
      <c r="D116" s="136">
        <v>0.28085071945741585</v>
      </c>
      <c r="E116" s="156">
        <v>439.75749999999999</v>
      </c>
      <c r="F116" s="136">
        <v>0.3971852039180444</v>
      </c>
      <c r="G116" s="137">
        <v>934.67340000000002</v>
      </c>
      <c r="H116" s="136">
        <v>0.31794099538399262</v>
      </c>
      <c r="I116" s="156">
        <v>144.14580000000001</v>
      </c>
      <c r="J116" s="136">
        <v>0.36040162136700082</v>
      </c>
      <c r="K116" s="137">
        <v>36.48583</v>
      </c>
      <c r="L116" s="136">
        <v>0.26385795891329294</v>
      </c>
      <c r="M116" s="137">
        <v>2382.7530000000002</v>
      </c>
      <c r="N116" s="136">
        <v>0.31633912945811582</v>
      </c>
    </row>
    <row r="117" spans="2:14" x14ac:dyDescent="0.25">
      <c r="B117" s="196">
        <v>2013</v>
      </c>
      <c r="C117" s="180"/>
      <c r="D117" s="133"/>
      <c r="E117" s="154"/>
      <c r="F117" s="133"/>
      <c r="G117" s="180"/>
      <c r="H117" s="133"/>
      <c r="I117" s="154"/>
      <c r="J117" s="133"/>
      <c r="K117" s="180"/>
      <c r="L117" s="133"/>
      <c r="M117" s="170"/>
      <c r="N117" s="183"/>
    </row>
    <row r="118" spans="2:14" x14ac:dyDescent="0.25">
      <c r="B118" s="196" t="s">
        <v>5</v>
      </c>
      <c r="C118" s="180">
        <v>43.88</v>
      </c>
      <c r="D118" s="176">
        <v>0.29850340136054426</v>
      </c>
      <c r="E118" s="154">
        <v>90.366669999999999</v>
      </c>
      <c r="F118" s="176">
        <v>0.3998937501078651</v>
      </c>
      <c r="G118" s="180">
        <v>159.33080000000001</v>
      </c>
      <c r="H118" s="176">
        <v>0.48621927881955473</v>
      </c>
      <c r="I118" s="154">
        <v>2.5249999999999999</v>
      </c>
      <c r="J118" s="176">
        <v>0.54792047362896734</v>
      </c>
      <c r="K118" s="180">
        <v>3</v>
      </c>
      <c r="L118" s="176">
        <v>0.6</v>
      </c>
      <c r="M118" s="170">
        <v>299.09249999999997</v>
      </c>
      <c r="N118" s="199">
        <v>0.42110532571504516</v>
      </c>
    </row>
    <row r="119" spans="2:14" x14ac:dyDescent="0.25">
      <c r="B119" s="196" t="s">
        <v>46</v>
      </c>
      <c r="C119" s="180">
        <v>632.16369999999995</v>
      </c>
      <c r="D119" s="176">
        <v>0.29308181494914354</v>
      </c>
      <c r="E119" s="154">
        <v>225.3578</v>
      </c>
      <c r="F119" s="176">
        <v>0.42250882625729758</v>
      </c>
      <c r="G119" s="180">
        <v>222.27670000000001</v>
      </c>
      <c r="H119" s="176">
        <v>0.4121243258937991</v>
      </c>
      <c r="I119" s="154">
        <v>3.05</v>
      </c>
      <c r="J119" s="176">
        <v>0.27477477477477474</v>
      </c>
      <c r="K119" s="180">
        <v>8.51</v>
      </c>
      <c r="L119" s="176">
        <v>0.4503438965701364</v>
      </c>
      <c r="M119" s="170">
        <v>1091.1479999999999</v>
      </c>
      <c r="N119" s="199">
        <v>0.33477041116870876</v>
      </c>
    </row>
    <row r="120" spans="2:14" x14ac:dyDescent="0.25">
      <c r="B120" s="196" t="s">
        <v>6</v>
      </c>
      <c r="C120" s="180">
        <v>63.187919999999998</v>
      </c>
      <c r="D120" s="176">
        <v>0.37666316358592272</v>
      </c>
      <c r="E120" s="154">
        <v>25.75</v>
      </c>
      <c r="F120" s="176">
        <v>0.37666392201784199</v>
      </c>
      <c r="G120" s="180">
        <v>83.656670000000005</v>
      </c>
      <c r="H120" s="176">
        <v>0.41829025178915452</v>
      </c>
      <c r="I120" s="154">
        <v>3.83</v>
      </c>
      <c r="J120" s="176">
        <v>0.78229792560326306</v>
      </c>
      <c r="K120" s="180">
        <v>0.1</v>
      </c>
      <c r="L120" s="176">
        <v>1</v>
      </c>
      <c r="M120" s="170">
        <v>176.52459999999999</v>
      </c>
      <c r="N120" s="199">
        <v>0.4001936984964109</v>
      </c>
    </row>
    <row r="121" spans="2:14" x14ac:dyDescent="0.25">
      <c r="B121" s="196" t="s">
        <v>7</v>
      </c>
      <c r="C121" s="180">
        <v>51.8</v>
      </c>
      <c r="D121" s="176">
        <v>0.33215774286630328</v>
      </c>
      <c r="E121" s="154">
        <v>74.73</v>
      </c>
      <c r="F121" s="176">
        <v>0.30788144360265374</v>
      </c>
      <c r="G121" s="180">
        <v>338.06</v>
      </c>
      <c r="H121" s="176">
        <v>0.34446392890222122</v>
      </c>
      <c r="I121" s="154">
        <v>6.7</v>
      </c>
      <c r="J121" s="176">
        <v>0.15162943937617387</v>
      </c>
      <c r="K121" s="180">
        <v>1.5</v>
      </c>
      <c r="L121" s="176">
        <v>0.23961661341853036</v>
      </c>
      <c r="M121" s="170">
        <v>472.76</v>
      </c>
      <c r="N121" s="199">
        <v>0.33048884750438134</v>
      </c>
    </row>
    <row r="122" spans="2:14" x14ac:dyDescent="0.25">
      <c r="B122" s="197" t="s">
        <v>8</v>
      </c>
      <c r="C122" s="182">
        <v>791.03160000000003</v>
      </c>
      <c r="D122" s="136">
        <v>0.30104031724043451</v>
      </c>
      <c r="E122" s="170">
        <v>416.20440000000002</v>
      </c>
      <c r="F122" s="136">
        <v>0.38881509804819131</v>
      </c>
      <c r="G122" s="182">
        <v>803.32420000000002</v>
      </c>
      <c r="H122" s="136">
        <v>0.39216331623579465</v>
      </c>
      <c r="I122" s="170">
        <v>16.105</v>
      </c>
      <c r="J122" s="136">
        <v>0.24856912621739838</v>
      </c>
      <c r="K122" s="182">
        <v>13.11</v>
      </c>
      <c r="L122" s="136">
        <v>0.4332928904601861</v>
      </c>
      <c r="M122" s="137">
        <v>2039.5250000000001</v>
      </c>
      <c r="N122" s="136">
        <v>0.34916007445004754</v>
      </c>
    </row>
    <row r="123" spans="2:14" x14ac:dyDescent="0.25">
      <c r="B123" s="196">
        <v>2012</v>
      </c>
      <c r="C123" s="201"/>
      <c r="D123" s="204"/>
      <c r="E123" s="169"/>
      <c r="F123" s="204"/>
      <c r="G123" s="201"/>
      <c r="H123" s="204"/>
      <c r="I123" s="169"/>
      <c r="J123" s="204"/>
      <c r="K123" s="201"/>
      <c r="L123" s="204"/>
      <c r="M123" s="64"/>
      <c r="N123" s="205"/>
    </row>
    <row r="124" spans="2:14" x14ac:dyDescent="0.25">
      <c r="B124" s="196" t="s">
        <v>5</v>
      </c>
      <c r="C124" s="180">
        <v>13.84</v>
      </c>
      <c r="D124" s="176">
        <v>0.1981672394043528</v>
      </c>
      <c r="E124" s="154">
        <v>52.5</v>
      </c>
      <c r="F124" s="176">
        <v>0.43808411214953269</v>
      </c>
      <c r="G124" s="180">
        <v>99.57</v>
      </c>
      <c r="H124" s="176">
        <v>0.46506305464736103</v>
      </c>
      <c r="I124" s="154">
        <v>0</v>
      </c>
      <c r="J124" s="176">
        <v>0</v>
      </c>
      <c r="K124" s="180">
        <v>0.38</v>
      </c>
      <c r="L124" s="176">
        <v>1</v>
      </c>
      <c r="M124" s="170">
        <v>166.29</v>
      </c>
      <c r="N124" s="199">
        <v>0.41139506692066008</v>
      </c>
    </row>
    <row r="125" spans="2:14" x14ac:dyDescent="0.25">
      <c r="B125" s="196" t="s">
        <v>46</v>
      </c>
      <c r="C125" s="180">
        <v>559.39</v>
      </c>
      <c r="D125" s="176">
        <v>0.25545255274454287</v>
      </c>
      <c r="E125" s="154">
        <v>262.77</v>
      </c>
      <c r="F125" s="176">
        <v>0.43130785897183371</v>
      </c>
      <c r="G125" s="180">
        <v>319.01</v>
      </c>
      <c r="H125" s="176">
        <v>0.42950426798072</v>
      </c>
      <c r="I125" s="154">
        <v>4.66</v>
      </c>
      <c r="J125" s="176">
        <v>0.3739967897271268</v>
      </c>
      <c r="K125" s="180">
        <v>1</v>
      </c>
      <c r="L125" s="176">
        <v>0.14084507042253522</v>
      </c>
      <c r="M125" s="170">
        <v>1146.83</v>
      </c>
      <c r="N125" s="199">
        <v>0.32202204788085381</v>
      </c>
    </row>
    <row r="126" spans="2:14" x14ac:dyDescent="0.25">
      <c r="B126" s="196" t="s">
        <v>6</v>
      </c>
      <c r="C126" s="180">
        <v>62.5</v>
      </c>
      <c r="D126" s="176">
        <v>0.22466659477335635</v>
      </c>
      <c r="E126" s="154">
        <v>81.63</v>
      </c>
      <c r="F126" s="176">
        <v>0.47239583333333329</v>
      </c>
      <c r="G126" s="180">
        <v>136.97</v>
      </c>
      <c r="H126" s="176">
        <v>0.51937661155771264</v>
      </c>
      <c r="I126" s="154">
        <v>8.5399999999999991</v>
      </c>
      <c r="J126" s="176">
        <v>0.57469717362045758</v>
      </c>
      <c r="K126" s="180">
        <v>5.53</v>
      </c>
      <c r="L126" s="176">
        <v>0.6460280373831776</v>
      </c>
      <c r="M126" s="170">
        <v>295.17</v>
      </c>
      <c r="N126" s="199">
        <v>0.39988890845785974</v>
      </c>
    </row>
    <row r="127" spans="2:14" x14ac:dyDescent="0.25">
      <c r="B127" s="196" t="s">
        <v>7</v>
      </c>
      <c r="C127" s="180">
        <v>49.3</v>
      </c>
      <c r="D127" s="176">
        <v>0.2684161811945337</v>
      </c>
      <c r="E127" s="154">
        <v>60.41</v>
      </c>
      <c r="F127" s="176">
        <v>0.24437702265372169</v>
      </c>
      <c r="G127" s="180">
        <v>381.65</v>
      </c>
      <c r="H127" s="176">
        <v>0.26341581254098079</v>
      </c>
      <c r="I127" s="154">
        <v>42.85</v>
      </c>
      <c r="J127" s="176">
        <v>0.34401091843288378</v>
      </c>
      <c r="K127" s="180">
        <v>10</v>
      </c>
      <c r="L127" s="176">
        <v>0.43383947939262474</v>
      </c>
      <c r="M127" s="170">
        <v>544.21</v>
      </c>
      <c r="N127" s="199">
        <v>0.26843681097798583</v>
      </c>
    </row>
    <row r="128" spans="2:14" x14ac:dyDescent="0.25">
      <c r="B128" s="197" t="s">
        <v>8</v>
      </c>
      <c r="C128" s="137">
        <v>685.03</v>
      </c>
      <c r="D128" s="136">
        <v>0.25171045379386364</v>
      </c>
      <c r="E128" s="156">
        <v>457.31</v>
      </c>
      <c r="F128" s="136">
        <v>0.39797925296759151</v>
      </c>
      <c r="G128" s="137">
        <v>937.2</v>
      </c>
      <c r="H128" s="136">
        <v>0.35108881737912129</v>
      </c>
      <c r="I128" s="156">
        <v>56.05</v>
      </c>
      <c r="J128" s="136">
        <v>0.36891989732113467</v>
      </c>
      <c r="K128" s="137">
        <v>16.91</v>
      </c>
      <c r="L128" s="136">
        <v>0.43259145561524681</v>
      </c>
      <c r="M128" s="156">
        <v>2152.5</v>
      </c>
      <c r="N128" s="136">
        <v>0.31978856070634271</v>
      </c>
    </row>
    <row r="129" spans="2:15" x14ac:dyDescent="0.25">
      <c r="B129" s="196">
        <v>2011</v>
      </c>
      <c r="C129" s="201"/>
      <c r="D129" s="204"/>
      <c r="E129" s="169"/>
      <c r="F129" s="204"/>
      <c r="G129" s="201"/>
      <c r="H129" s="204"/>
      <c r="I129" s="169"/>
      <c r="J129" s="204"/>
      <c r="K129" s="201"/>
      <c r="L129" s="204"/>
      <c r="M129" s="169"/>
      <c r="N129" s="205"/>
    </row>
    <row r="130" spans="2:15" x14ac:dyDescent="0.25">
      <c r="B130" s="196" t="s">
        <v>5</v>
      </c>
      <c r="C130" s="180">
        <v>11.45</v>
      </c>
      <c r="D130" s="176">
        <v>0.20344705046197581</v>
      </c>
      <c r="E130" s="154">
        <v>46.77</v>
      </c>
      <c r="F130" s="176">
        <v>0.45083863504916144</v>
      </c>
      <c r="G130" s="180">
        <v>75.17</v>
      </c>
      <c r="H130" s="176">
        <v>0.42671435059037238</v>
      </c>
      <c r="I130" s="154">
        <v>0</v>
      </c>
      <c r="J130" s="176">
        <v>0</v>
      </c>
      <c r="K130" s="180">
        <v>0.38</v>
      </c>
      <c r="L130" s="176">
        <v>1</v>
      </c>
      <c r="M130" s="170">
        <v>133.77000000000001</v>
      </c>
      <c r="N130" s="199">
        <v>0.39740352336531892</v>
      </c>
    </row>
    <row r="131" spans="2:15" x14ac:dyDescent="0.25">
      <c r="B131" s="196" t="s">
        <v>46</v>
      </c>
      <c r="C131" s="180">
        <v>508.05</v>
      </c>
      <c r="D131" s="176">
        <v>0.25112078808578786</v>
      </c>
      <c r="E131" s="154">
        <v>238.68</v>
      </c>
      <c r="F131" s="176">
        <v>0.42514383427441627</v>
      </c>
      <c r="G131" s="180">
        <v>304.63</v>
      </c>
      <c r="H131" s="176">
        <v>0.44194109966632816</v>
      </c>
      <c r="I131" s="154">
        <v>5.76</v>
      </c>
      <c r="J131" s="176">
        <v>0.47368421052631576</v>
      </c>
      <c r="K131" s="180">
        <v>2</v>
      </c>
      <c r="L131" s="176">
        <v>0.23529411764705882</v>
      </c>
      <c r="M131" s="170">
        <v>1059.1199999999999</v>
      </c>
      <c r="N131" s="199">
        <v>0.32148125663985427</v>
      </c>
    </row>
    <row r="132" spans="2:15" x14ac:dyDescent="0.25">
      <c r="B132" s="196" t="s">
        <v>6</v>
      </c>
      <c r="C132" s="180">
        <v>58.63</v>
      </c>
      <c r="D132" s="176">
        <v>0.21735745532735226</v>
      </c>
      <c r="E132" s="154">
        <v>46.53</v>
      </c>
      <c r="F132" s="176">
        <v>0.39610113220396698</v>
      </c>
      <c r="G132" s="180">
        <v>112.42</v>
      </c>
      <c r="H132" s="176">
        <v>0.46878779033401441</v>
      </c>
      <c r="I132" s="154">
        <v>2.96</v>
      </c>
      <c r="J132" s="176">
        <v>0.89696969696969697</v>
      </c>
      <c r="K132" s="180">
        <v>0.48</v>
      </c>
      <c r="L132" s="176">
        <v>0.94117647058823528</v>
      </c>
      <c r="M132" s="170">
        <v>221.02</v>
      </c>
      <c r="N132" s="199">
        <v>0.35036380641377235</v>
      </c>
    </row>
    <row r="133" spans="2:15" x14ac:dyDescent="0.25">
      <c r="B133" s="196" t="s">
        <v>7</v>
      </c>
      <c r="C133" s="180">
        <v>38.619999999999997</v>
      </c>
      <c r="D133" s="176">
        <v>0.25518699616756968</v>
      </c>
      <c r="E133" s="154">
        <v>50.28</v>
      </c>
      <c r="F133" s="176">
        <v>0.25326147181786129</v>
      </c>
      <c r="G133" s="180">
        <v>327.49</v>
      </c>
      <c r="H133" s="176">
        <v>0.25748498286001825</v>
      </c>
      <c r="I133" s="154">
        <v>41.35</v>
      </c>
      <c r="J133" s="176">
        <v>0.38184504571059191</v>
      </c>
      <c r="K133" s="180">
        <v>9.56</v>
      </c>
      <c r="L133" s="176">
        <v>0.42640499553969669</v>
      </c>
      <c r="M133" s="170">
        <v>467.3</v>
      </c>
      <c r="N133" s="199">
        <v>0.26665373246750285</v>
      </c>
    </row>
    <row r="134" spans="2:15" x14ac:dyDescent="0.25">
      <c r="B134" s="197" t="s">
        <v>8</v>
      </c>
      <c r="C134" s="137">
        <v>616.75</v>
      </c>
      <c r="D134" s="136">
        <v>0.24665165627537006</v>
      </c>
      <c r="E134" s="156">
        <v>382.26</v>
      </c>
      <c r="F134" s="136">
        <v>0.38960403608011007</v>
      </c>
      <c r="G134" s="137">
        <v>819.71</v>
      </c>
      <c r="H134" s="136">
        <v>0.34482889174010894</v>
      </c>
      <c r="I134" s="156">
        <v>50.07</v>
      </c>
      <c r="J134" s="136">
        <v>0.40444264943457192</v>
      </c>
      <c r="K134" s="137">
        <v>12.42</v>
      </c>
      <c r="L134" s="136">
        <v>0.3904432568374725</v>
      </c>
      <c r="M134" s="156">
        <v>1881.21</v>
      </c>
      <c r="N134" s="136">
        <v>0.31278431763766962</v>
      </c>
    </row>
    <row r="135" spans="2:15" x14ac:dyDescent="0.25">
      <c r="B135" s="196">
        <v>2010</v>
      </c>
      <c r="C135" s="180"/>
      <c r="D135" s="176"/>
      <c r="E135" s="154"/>
      <c r="F135" s="176"/>
      <c r="G135" s="180"/>
      <c r="H135" s="176"/>
      <c r="I135" s="154"/>
      <c r="J135" s="176"/>
      <c r="K135" s="180"/>
      <c r="L135" s="176"/>
      <c r="M135" s="154"/>
      <c r="N135" s="199"/>
    </row>
    <row r="136" spans="2:15" x14ac:dyDescent="0.25">
      <c r="B136" s="196" t="s">
        <v>5</v>
      </c>
      <c r="C136" s="202">
        <v>8.6300000000000008</v>
      </c>
      <c r="D136" s="176">
        <v>0.18599137931034485</v>
      </c>
      <c r="E136" s="203">
        <v>23.63</v>
      </c>
      <c r="F136" s="176">
        <v>0.39660960053709299</v>
      </c>
      <c r="G136" s="202">
        <v>76.94</v>
      </c>
      <c r="H136" s="176">
        <v>0.42768204558087825</v>
      </c>
      <c r="I136" s="203">
        <v>0</v>
      </c>
      <c r="J136" s="176">
        <v>0</v>
      </c>
      <c r="K136" s="202">
        <v>3</v>
      </c>
      <c r="L136" s="176">
        <v>0.75</v>
      </c>
      <c r="M136" s="170">
        <v>112.2</v>
      </c>
      <c r="N136" s="199">
        <v>0.3844045498149925</v>
      </c>
    </row>
    <row r="137" spans="2:15" x14ac:dyDescent="0.25">
      <c r="B137" s="196" t="s">
        <v>46</v>
      </c>
      <c r="C137" s="202">
        <v>500.95</v>
      </c>
      <c r="D137" s="176">
        <v>0.2622610097794903</v>
      </c>
      <c r="E137" s="203">
        <v>258.55</v>
      </c>
      <c r="F137" s="176">
        <v>0.3984250997796373</v>
      </c>
      <c r="G137" s="202">
        <v>262.01</v>
      </c>
      <c r="H137" s="176">
        <v>0.38046903361649603</v>
      </c>
      <c r="I137" s="203">
        <v>0.2</v>
      </c>
      <c r="J137" s="176">
        <v>7.407407407407407E-2</v>
      </c>
      <c r="K137" s="202">
        <v>17</v>
      </c>
      <c r="L137" s="176">
        <v>0.72340425531914898</v>
      </c>
      <c r="M137" s="170">
        <v>1038.71</v>
      </c>
      <c r="N137" s="199">
        <v>0.31726992272213567</v>
      </c>
    </row>
    <row r="138" spans="2:15" x14ac:dyDescent="0.25">
      <c r="B138" s="196" t="s">
        <v>6</v>
      </c>
      <c r="C138" s="202">
        <v>66.239999999999995</v>
      </c>
      <c r="D138" s="176">
        <v>0.24821073931127513</v>
      </c>
      <c r="E138" s="203">
        <v>49.47</v>
      </c>
      <c r="F138" s="176">
        <v>0.39538043478260865</v>
      </c>
      <c r="G138" s="202">
        <v>84.31</v>
      </c>
      <c r="H138" s="176">
        <v>0.45746066196418883</v>
      </c>
      <c r="I138" s="203">
        <v>0</v>
      </c>
      <c r="J138" s="176" t="s">
        <v>123</v>
      </c>
      <c r="K138" s="202">
        <v>0</v>
      </c>
      <c r="L138" s="176" t="s">
        <v>123</v>
      </c>
      <c r="M138" s="170">
        <v>200.02</v>
      </c>
      <c r="N138" s="199">
        <v>0.34708219819882352</v>
      </c>
      <c r="O138" s="140"/>
    </row>
    <row r="139" spans="2:15" x14ac:dyDescent="0.25">
      <c r="B139" s="196" t="s">
        <v>7</v>
      </c>
      <c r="C139" s="202">
        <v>34.590000000000003</v>
      </c>
      <c r="D139" s="176">
        <v>0.29261483800016924</v>
      </c>
      <c r="E139" s="203">
        <v>23.95</v>
      </c>
      <c r="F139" s="176">
        <v>0.17076648841354722</v>
      </c>
      <c r="G139" s="202">
        <v>240.99</v>
      </c>
      <c r="H139" s="176">
        <v>0.26144549557368513</v>
      </c>
      <c r="I139" s="203">
        <v>3</v>
      </c>
      <c r="J139" s="176">
        <v>0.11824990145841545</v>
      </c>
      <c r="K139" s="202">
        <v>17</v>
      </c>
      <c r="L139" s="176">
        <v>0.18478260869565216</v>
      </c>
      <c r="M139" s="170">
        <v>319.52999999999997</v>
      </c>
      <c r="N139" s="199">
        <v>0.24624881511109056</v>
      </c>
    </row>
    <row r="140" spans="2:15" x14ac:dyDescent="0.25">
      <c r="B140" s="197" t="s">
        <v>8</v>
      </c>
      <c r="C140" s="182">
        <v>610.41</v>
      </c>
      <c r="D140" s="136">
        <v>0.26068073112401774</v>
      </c>
      <c r="E140" s="170">
        <v>355.6</v>
      </c>
      <c r="F140" s="136">
        <v>0.36513738858997002</v>
      </c>
      <c r="G140" s="182">
        <v>664.25</v>
      </c>
      <c r="H140" s="136">
        <v>0.33639554139804823</v>
      </c>
      <c r="I140" s="170">
        <v>3.2</v>
      </c>
      <c r="J140" s="136">
        <v>0.10641835716661124</v>
      </c>
      <c r="K140" s="182">
        <v>37</v>
      </c>
      <c r="L140" s="136">
        <v>0.30962343096234307</v>
      </c>
      <c r="M140" s="170">
        <v>1670.46</v>
      </c>
      <c r="N140" s="136">
        <v>0.3070890460065519</v>
      </c>
    </row>
    <row r="141" spans="2:15" x14ac:dyDescent="0.25">
      <c r="B141" s="196">
        <v>2009</v>
      </c>
      <c r="C141" s="201"/>
      <c r="D141" s="204"/>
      <c r="E141" s="169"/>
      <c r="F141" s="204"/>
      <c r="G141" s="201"/>
      <c r="H141" s="204"/>
      <c r="I141" s="169"/>
      <c r="J141" s="204"/>
      <c r="K141" s="201"/>
      <c r="L141" s="204"/>
      <c r="M141" s="169"/>
      <c r="N141" s="205"/>
    </row>
    <row r="142" spans="2:15" x14ac:dyDescent="0.25">
      <c r="B142" s="196" t="s">
        <v>5</v>
      </c>
      <c r="C142" s="202">
        <v>7.45</v>
      </c>
      <c r="D142" s="176">
        <v>0.17687559354226023</v>
      </c>
      <c r="E142" s="203">
        <v>25.03</v>
      </c>
      <c r="F142" s="176">
        <v>0.44592909317655444</v>
      </c>
      <c r="G142" s="202">
        <v>72.16</v>
      </c>
      <c r="H142" s="176">
        <v>0.43887604914244011</v>
      </c>
      <c r="I142" s="203">
        <v>0</v>
      </c>
      <c r="J142" s="176">
        <v>0</v>
      </c>
      <c r="K142" s="202">
        <v>3</v>
      </c>
      <c r="L142" s="176">
        <v>0.75</v>
      </c>
      <c r="M142" s="170">
        <v>107.64</v>
      </c>
      <c r="N142" s="199">
        <v>0.4006401905683552</v>
      </c>
    </row>
    <row r="143" spans="2:15" x14ac:dyDescent="0.25">
      <c r="B143" s="196" t="s">
        <v>46</v>
      </c>
      <c r="C143" s="202">
        <v>461.86</v>
      </c>
      <c r="D143" s="176">
        <v>0.26474145491439155</v>
      </c>
      <c r="E143" s="203">
        <v>247.89</v>
      </c>
      <c r="F143" s="176">
        <v>0.41939904578215409</v>
      </c>
      <c r="G143" s="202">
        <v>235.6</v>
      </c>
      <c r="H143" s="176">
        <v>0.36608294358034088</v>
      </c>
      <c r="I143" s="203">
        <v>0</v>
      </c>
      <c r="J143" s="176">
        <v>0</v>
      </c>
      <c r="K143" s="202">
        <v>16</v>
      </c>
      <c r="L143" s="176">
        <v>0.59259259259259256</v>
      </c>
      <c r="M143" s="170">
        <v>961.35</v>
      </c>
      <c r="N143" s="199">
        <v>0.31968276137270552</v>
      </c>
    </row>
    <row r="144" spans="2:15" x14ac:dyDescent="0.25">
      <c r="B144" s="196" t="s">
        <v>6</v>
      </c>
      <c r="C144" s="202">
        <v>56.97</v>
      </c>
      <c r="D144" s="176">
        <v>0.22272176394698776</v>
      </c>
      <c r="E144" s="203">
        <v>45.68</v>
      </c>
      <c r="F144" s="176">
        <v>0.36392606755895474</v>
      </c>
      <c r="G144" s="202">
        <v>90.64</v>
      </c>
      <c r="H144" s="176">
        <v>0.48146180813768197</v>
      </c>
      <c r="I144" s="203">
        <v>0</v>
      </c>
      <c r="J144" s="176" t="s">
        <v>123</v>
      </c>
      <c r="K144" s="202">
        <v>0</v>
      </c>
      <c r="L144" s="176" t="s">
        <v>123</v>
      </c>
      <c r="M144" s="170">
        <v>193.29</v>
      </c>
      <c r="N144" s="199">
        <v>0.33936127253893283</v>
      </c>
      <c r="O144" s="140"/>
    </row>
    <row r="145" spans="2:14" x14ac:dyDescent="0.25">
      <c r="B145" s="196" t="s">
        <v>7</v>
      </c>
      <c r="C145" s="202">
        <v>29.48</v>
      </c>
      <c r="D145" s="176">
        <v>0.25506142931302994</v>
      </c>
      <c r="E145" s="203">
        <v>25.5</v>
      </c>
      <c r="F145" s="176">
        <v>0.17825934987766515</v>
      </c>
      <c r="G145" s="202">
        <v>188.54</v>
      </c>
      <c r="H145" s="176">
        <v>0.28041942440693091</v>
      </c>
      <c r="I145" s="203">
        <v>4</v>
      </c>
      <c r="J145" s="176">
        <v>0.18761726078799248</v>
      </c>
      <c r="K145" s="202">
        <v>16</v>
      </c>
      <c r="L145" s="176">
        <v>0.26229508196721313</v>
      </c>
      <c r="M145" s="170">
        <v>263.52</v>
      </c>
      <c r="N145" s="199">
        <v>0.26006118622323104</v>
      </c>
    </row>
    <row r="146" spans="2:14" x14ac:dyDescent="0.25">
      <c r="B146" s="197" t="s">
        <v>8</v>
      </c>
      <c r="C146" s="137">
        <v>555.76</v>
      </c>
      <c r="D146" s="136">
        <v>0.25752759422814936</v>
      </c>
      <c r="E146" s="156">
        <v>344.1</v>
      </c>
      <c r="F146" s="136">
        <v>0.37575347252555258</v>
      </c>
      <c r="G146" s="137">
        <v>586.94000000000005</v>
      </c>
      <c r="H146" s="136">
        <v>0.35175596308282397</v>
      </c>
      <c r="I146" s="156">
        <v>4</v>
      </c>
      <c r="J146" s="136">
        <v>0.16447368421052633</v>
      </c>
      <c r="K146" s="137">
        <v>35</v>
      </c>
      <c r="L146" s="136">
        <v>0.38043478260869568</v>
      </c>
      <c r="M146" s="156">
        <v>1525.8</v>
      </c>
      <c r="N146" s="136">
        <v>0.31403203299620891</v>
      </c>
    </row>
    <row r="147" spans="2:14" x14ac:dyDescent="0.25">
      <c r="B147" s="14" t="s">
        <v>465</v>
      </c>
    </row>
    <row r="148" spans="2:14" x14ac:dyDescent="0.25">
      <c r="B148" s="14" t="s">
        <v>488</v>
      </c>
    </row>
    <row r="151" spans="2:14" x14ac:dyDescent="0.25">
      <c r="B151"/>
    </row>
  </sheetData>
  <mergeCells count="4">
    <mergeCell ref="B5:I5"/>
    <mergeCell ref="B6:J6"/>
    <mergeCell ref="B56:N56"/>
    <mergeCell ref="B103:N103"/>
  </mergeCells>
  <hyperlinks>
    <hyperlink ref="A1" location="ÍNDICE!A1" display="ÍNDICE"/>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L9"/>
  <sheetViews>
    <sheetView zoomScale="90" zoomScaleNormal="90" workbookViewId="0">
      <selection activeCell="A38" sqref="A38"/>
    </sheetView>
  </sheetViews>
  <sheetFormatPr baseColWidth="10" defaultRowHeight="15" x14ac:dyDescent="0.25"/>
  <cols>
    <col min="9" max="9" width="11.42578125" customWidth="1"/>
  </cols>
  <sheetData>
    <row r="1" spans="1:12" x14ac:dyDescent="0.25">
      <c r="A1" s="56" t="s">
        <v>127</v>
      </c>
    </row>
    <row r="2" spans="1:12" x14ac:dyDescent="0.25">
      <c r="A2" s="1" t="s">
        <v>263</v>
      </c>
    </row>
    <row r="3" spans="1:12" x14ac:dyDescent="0.25">
      <c r="A3" s="61"/>
      <c r="B3" s="61"/>
      <c r="C3" s="61"/>
      <c r="D3" s="61"/>
      <c r="E3" s="61"/>
      <c r="F3" s="61"/>
      <c r="G3" s="61"/>
      <c r="H3" s="61"/>
      <c r="I3" s="61"/>
    </row>
    <row r="4" spans="1:12" x14ac:dyDescent="0.25">
      <c r="A4" s="61"/>
      <c r="B4" s="61"/>
      <c r="C4" s="724" t="s">
        <v>164</v>
      </c>
      <c r="D4" s="724"/>
      <c r="E4" s="724"/>
      <c r="F4" s="724"/>
      <c r="G4" s="724"/>
      <c r="H4" s="724"/>
      <c r="I4" s="724"/>
      <c r="J4" s="724"/>
      <c r="K4" s="724"/>
    </row>
    <row r="5" spans="1:12" x14ac:dyDescent="0.25">
      <c r="A5" s="61"/>
      <c r="B5" s="61"/>
      <c r="C5" s="71">
        <v>2007</v>
      </c>
      <c r="D5" s="71">
        <v>2008</v>
      </c>
      <c r="E5" s="71">
        <v>2009</v>
      </c>
      <c r="F5" s="71">
        <v>2010</v>
      </c>
      <c r="G5" s="71">
        <v>2011</v>
      </c>
      <c r="H5" s="71">
        <v>2012</v>
      </c>
      <c r="I5" s="71">
        <v>2013</v>
      </c>
      <c r="J5" s="71">
        <v>2014</v>
      </c>
      <c r="K5" s="71">
        <v>2015</v>
      </c>
    </row>
    <row r="6" spans="1:12" x14ac:dyDescent="0.25">
      <c r="A6" s="61"/>
      <c r="B6" s="55" t="s">
        <v>227</v>
      </c>
      <c r="C6" s="72">
        <v>1.29705</v>
      </c>
      <c r="D6" s="72">
        <v>1.2111400000000001</v>
      </c>
      <c r="E6" s="72">
        <v>1.2280899999999999</v>
      </c>
      <c r="F6" s="72">
        <v>1.1926300000000001</v>
      </c>
      <c r="G6" s="72">
        <v>1.14195</v>
      </c>
      <c r="H6" s="72">
        <v>1.12523</v>
      </c>
      <c r="I6" s="72">
        <v>1.09229</v>
      </c>
      <c r="J6" s="232">
        <v>1.04379</v>
      </c>
      <c r="K6" s="232">
        <v>1</v>
      </c>
    </row>
    <row r="7" spans="1:12" x14ac:dyDescent="0.25">
      <c r="A7" s="61"/>
      <c r="B7" s="14" t="s">
        <v>229</v>
      </c>
      <c r="C7" s="14"/>
      <c r="D7" s="14"/>
      <c r="E7" s="14"/>
      <c r="F7" s="61"/>
      <c r="G7" s="61"/>
      <c r="H7" s="61"/>
      <c r="I7" s="61"/>
    </row>
    <row r="9" spans="1:12" x14ac:dyDescent="0.25">
      <c r="C9" s="195"/>
      <c r="D9" s="195"/>
      <c r="E9" s="195"/>
      <c r="F9" s="195"/>
      <c r="G9" s="195"/>
      <c r="H9" s="195"/>
      <c r="I9" s="195"/>
      <c r="J9" s="195"/>
      <c r="K9" s="195"/>
      <c r="L9" s="195"/>
    </row>
  </sheetData>
  <mergeCells count="1">
    <mergeCell ref="C4:K4"/>
  </mergeCells>
  <hyperlinks>
    <hyperlink ref="A1" location="ÍNDICE!A1" display="ÍNDIC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B1:AR188"/>
  <sheetViews>
    <sheetView showGridLines="0" zoomScale="90" zoomScaleNormal="90" workbookViewId="0">
      <selection activeCell="A38" sqref="A38"/>
    </sheetView>
  </sheetViews>
  <sheetFormatPr baseColWidth="10" defaultRowHeight="16.5" x14ac:dyDescent="0.3"/>
  <cols>
    <col min="1" max="1" width="3.85546875" style="469" customWidth="1"/>
    <col min="2" max="2" width="3" style="469" customWidth="1"/>
    <col min="3" max="3" width="1.42578125" style="469" customWidth="1"/>
    <col min="4" max="29" width="3.85546875" style="469" customWidth="1"/>
    <col min="30" max="31" width="5.140625" style="469" customWidth="1"/>
    <col min="32" max="32" width="4.85546875" style="469" customWidth="1"/>
    <col min="33" max="33" width="5.7109375" style="469" customWidth="1"/>
    <col min="34" max="34" width="5" style="469" customWidth="1"/>
    <col min="35" max="35" width="3.85546875" style="469" customWidth="1"/>
    <col min="36" max="36" width="5.5703125" style="469" customWidth="1"/>
    <col min="37" max="38" width="3.85546875" style="469" customWidth="1"/>
    <col min="39" max="39" width="3.140625" style="469" customWidth="1"/>
    <col min="40" max="41" width="3.85546875" style="469" customWidth="1"/>
    <col min="42" max="42" width="5.7109375" style="469" customWidth="1"/>
    <col min="43" max="83" width="3.85546875" style="469" customWidth="1"/>
    <col min="84" max="16384" width="11.42578125" style="469"/>
  </cols>
  <sheetData>
    <row r="1" spans="2:40" x14ac:dyDescent="0.3">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row>
    <row r="2" spans="2:40" x14ac:dyDescent="0.3">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row>
    <row r="3" spans="2:40" ht="18" x14ac:dyDescent="0.3">
      <c r="B3" s="471"/>
      <c r="C3" s="472"/>
      <c r="D3" s="473" t="s">
        <v>402</v>
      </c>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3"/>
    </row>
    <row r="4" spans="2:40" ht="18" x14ac:dyDescent="0.3">
      <c r="B4" s="475"/>
      <c r="C4" s="476"/>
      <c r="D4" s="476"/>
      <c r="E4" s="476"/>
      <c r="F4" s="477"/>
      <c r="G4" s="476"/>
      <c r="H4" s="476"/>
      <c r="I4" s="478"/>
      <c r="J4" s="478"/>
      <c r="K4" s="479"/>
      <c r="L4" s="479"/>
      <c r="M4" s="479"/>
      <c r="N4" s="479"/>
      <c r="O4" s="479"/>
      <c r="P4" s="479"/>
      <c r="Q4" s="479"/>
      <c r="R4" s="479"/>
      <c r="S4" s="479"/>
      <c r="T4" s="476"/>
      <c r="U4" s="476"/>
      <c r="V4" s="476"/>
      <c r="W4" s="476"/>
      <c r="X4" s="476"/>
      <c r="Y4" s="476"/>
      <c r="Z4" s="476"/>
      <c r="AA4" s="476"/>
      <c r="AB4" s="476"/>
      <c r="AC4" s="476"/>
      <c r="AD4" s="476"/>
      <c r="AE4" s="476"/>
      <c r="AF4" s="476"/>
      <c r="AG4" s="476"/>
      <c r="AH4" s="476"/>
      <c r="AI4" s="476"/>
      <c r="AJ4" s="476"/>
      <c r="AK4" s="476"/>
      <c r="AL4" s="476"/>
      <c r="AM4" s="476"/>
      <c r="AN4" s="480"/>
    </row>
    <row r="5" spans="2:40" x14ac:dyDescent="0.3">
      <c r="B5" s="481"/>
      <c r="C5" s="482"/>
      <c r="D5" s="476"/>
      <c r="E5" s="479" t="s">
        <v>629</v>
      </c>
      <c r="F5" s="476"/>
      <c r="G5" s="476"/>
      <c r="H5" s="479"/>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80"/>
      <c r="AN5" s="483"/>
    </row>
    <row r="6" spans="2:40" x14ac:dyDescent="0.3">
      <c r="B6" s="481"/>
      <c r="C6" s="484"/>
      <c r="D6" s="485"/>
      <c r="E6" s="485"/>
      <c r="F6" s="485"/>
      <c r="G6" s="486"/>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7"/>
      <c r="AN6" s="487"/>
    </row>
    <row r="7" spans="2:40" ht="16.5" customHeight="1" x14ac:dyDescent="0.3">
      <c r="B7" s="481"/>
      <c r="C7" s="484"/>
      <c r="D7" s="734" t="s">
        <v>630</v>
      </c>
      <c r="E7" s="734"/>
      <c r="F7" s="734"/>
      <c r="G7" s="734"/>
      <c r="H7" s="734"/>
      <c r="I7" s="734"/>
      <c r="J7" s="734"/>
      <c r="K7" s="734"/>
      <c r="L7" s="734"/>
      <c r="M7" s="734"/>
      <c r="N7" s="734"/>
      <c r="O7" s="734"/>
      <c r="P7" s="734"/>
      <c r="Q7" s="734"/>
      <c r="R7" s="734"/>
      <c r="S7" s="734"/>
      <c r="T7" s="734"/>
      <c r="U7" s="734"/>
      <c r="V7" s="734"/>
      <c r="W7" s="734"/>
      <c r="X7" s="734"/>
      <c r="Y7" s="734"/>
      <c r="Z7" s="734"/>
      <c r="AA7" s="734"/>
      <c r="AB7" s="734"/>
      <c r="AC7" s="734"/>
      <c r="AD7" s="734"/>
      <c r="AE7" s="734"/>
      <c r="AF7" s="734"/>
      <c r="AG7" s="734"/>
      <c r="AH7" s="734"/>
      <c r="AI7" s="734"/>
      <c r="AJ7" s="734"/>
      <c r="AK7" s="734"/>
      <c r="AL7" s="734"/>
      <c r="AM7" s="488"/>
      <c r="AN7" s="487"/>
    </row>
    <row r="8" spans="2:40" x14ac:dyDescent="0.3">
      <c r="B8" s="481"/>
      <c r="C8" s="484"/>
      <c r="D8" s="734"/>
      <c r="E8" s="734"/>
      <c r="F8" s="734"/>
      <c r="G8" s="734"/>
      <c r="H8" s="734"/>
      <c r="I8" s="734"/>
      <c r="J8" s="734"/>
      <c r="K8" s="734"/>
      <c r="L8" s="734"/>
      <c r="M8" s="734"/>
      <c r="N8" s="734"/>
      <c r="O8" s="734"/>
      <c r="P8" s="734"/>
      <c r="Q8" s="734"/>
      <c r="R8" s="734"/>
      <c r="S8" s="734"/>
      <c r="T8" s="734"/>
      <c r="U8" s="734"/>
      <c r="V8" s="734"/>
      <c r="W8" s="734"/>
      <c r="X8" s="734"/>
      <c r="Y8" s="734"/>
      <c r="Z8" s="734"/>
      <c r="AA8" s="734"/>
      <c r="AB8" s="734"/>
      <c r="AC8" s="734"/>
      <c r="AD8" s="734"/>
      <c r="AE8" s="734"/>
      <c r="AF8" s="734"/>
      <c r="AG8" s="734"/>
      <c r="AH8" s="734"/>
      <c r="AI8" s="734"/>
      <c r="AJ8" s="734"/>
      <c r="AK8" s="734"/>
      <c r="AL8" s="734"/>
      <c r="AM8" s="488"/>
      <c r="AN8" s="487"/>
    </row>
    <row r="9" spans="2:40" x14ac:dyDescent="0.3">
      <c r="B9" s="481"/>
      <c r="C9" s="484"/>
      <c r="D9" s="486"/>
      <c r="E9" s="485"/>
      <c r="F9" s="485"/>
      <c r="G9" s="486"/>
      <c r="H9" s="486"/>
      <c r="I9" s="486"/>
      <c r="J9" s="486"/>
      <c r="K9" s="486"/>
      <c r="L9" s="486"/>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5"/>
      <c r="AL9" s="485"/>
      <c r="AM9" s="487"/>
      <c r="AN9" s="487"/>
    </row>
    <row r="10" spans="2:40" x14ac:dyDescent="0.3">
      <c r="B10" s="481"/>
      <c r="C10" s="484"/>
      <c r="D10" s="490" t="s">
        <v>631</v>
      </c>
      <c r="E10" s="490"/>
      <c r="F10" s="490"/>
      <c r="G10" s="490"/>
      <c r="H10" s="490"/>
      <c r="I10" s="490"/>
      <c r="J10" s="490"/>
      <c r="K10" s="490"/>
      <c r="L10" s="490"/>
      <c r="M10" s="490"/>
      <c r="N10" s="490"/>
      <c r="O10" s="490"/>
      <c r="P10" s="490"/>
      <c r="Q10" s="491"/>
      <c r="R10" s="491"/>
      <c r="S10" s="491"/>
      <c r="T10" s="492"/>
      <c r="U10" s="492"/>
      <c r="V10" s="492"/>
      <c r="W10" s="492"/>
      <c r="X10" s="492"/>
      <c r="Y10" s="492"/>
      <c r="Z10" s="492"/>
      <c r="AA10" s="492"/>
      <c r="AB10" s="492"/>
      <c r="AC10" s="492"/>
      <c r="AD10" s="492"/>
      <c r="AE10" s="492"/>
      <c r="AF10" s="492"/>
      <c r="AG10" s="735" t="s">
        <v>632</v>
      </c>
      <c r="AH10" s="736"/>
      <c r="AI10" s="736"/>
      <c r="AJ10" s="736"/>
      <c r="AK10" s="736"/>
      <c r="AL10" s="737"/>
      <c r="AM10" s="493"/>
      <c r="AN10" s="487"/>
    </row>
    <row r="11" spans="2:40" x14ac:dyDescent="0.3">
      <c r="B11" s="481"/>
      <c r="C11" s="484"/>
      <c r="D11" s="490" t="s">
        <v>403</v>
      </c>
      <c r="E11" s="490"/>
      <c r="F11" s="490"/>
      <c r="G11" s="490" t="s">
        <v>404</v>
      </c>
      <c r="H11" s="490"/>
      <c r="I11" s="490"/>
      <c r="J11" s="490"/>
      <c r="K11" s="490"/>
      <c r="L11" s="490"/>
      <c r="M11" s="490"/>
      <c r="N11" s="490"/>
      <c r="O11" s="490"/>
      <c r="P11" s="490"/>
      <c r="Q11" s="494"/>
      <c r="R11" s="491"/>
      <c r="S11" s="491"/>
      <c r="T11" s="492"/>
      <c r="U11" s="492"/>
      <c r="V11" s="492"/>
      <c r="W11" s="492"/>
      <c r="X11" s="492"/>
      <c r="Y11" s="492"/>
      <c r="Z11" s="492"/>
      <c r="AA11" s="492"/>
      <c r="AB11" s="492"/>
      <c r="AC11" s="492"/>
      <c r="AD11" s="492"/>
      <c r="AE11" s="492"/>
      <c r="AF11" s="492"/>
      <c r="AG11" s="494"/>
      <c r="AH11" s="494"/>
      <c r="AI11" s="494"/>
      <c r="AJ11" s="494"/>
      <c r="AK11" s="494"/>
      <c r="AL11" s="494"/>
      <c r="AM11" s="495"/>
      <c r="AN11" s="487"/>
    </row>
    <row r="12" spans="2:40" x14ac:dyDescent="0.3">
      <c r="B12" s="481"/>
      <c r="C12" s="484"/>
      <c r="D12" s="496" t="s">
        <v>266</v>
      </c>
      <c r="E12" s="497"/>
      <c r="F12" s="498"/>
      <c r="G12" s="498"/>
      <c r="H12" s="498"/>
      <c r="I12" s="498"/>
      <c r="J12" s="498"/>
      <c r="K12" s="476"/>
      <c r="L12" s="476"/>
      <c r="M12" s="476"/>
      <c r="N12" s="476"/>
      <c r="O12" s="476"/>
      <c r="P12" s="476"/>
      <c r="Q12" s="499"/>
      <c r="R12" s="476"/>
      <c r="S12" s="476"/>
      <c r="T12" s="476"/>
      <c r="U12" s="479"/>
      <c r="V12" s="476"/>
      <c r="W12" s="476"/>
      <c r="X12" s="476"/>
      <c r="Y12" s="479"/>
      <c r="Z12" s="479"/>
      <c r="AA12" s="476"/>
      <c r="AB12" s="476"/>
      <c r="AC12" s="476"/>
      <c r="AD12" s="476"/>
      <c r="AE12" s="476"/>
      <c r="AF12" s="476"/>
      <c r="AG12" s="500">
        <v>3006</v>
      </c>
      <c r="AH12" s="725">
        <v>8847452</v>
      </c>
      <c r="AI12" s="726"/>
      <c r="AJ12" s="726"/>
      <c r="AK12" s="726"/>
      <c r="AL12" s="726"/>
      <c r="AM12" s="501"/>
      <c r="AN12" s="487"/>
    </row>
    <row r="13" spans="2:40" x14ac:dyDescent="0.3">
      <c r="B13" s="481"/>
      <c r="C13" s="484"/>
      <c r="D13" s="502" t="s">
        <v>267</v>
      </c>
      <c r="E13" s="503"/>
      <c r="F13" s="504"/>
      <c r="G13" s="504"/>
      <c r="H13" s="504"/>
      <c r="I13" s="504"/>
      <c r="J13" s="504"/>
      <c r="K13" s="505"/>
      <c r="L13" s="505"/>
      <c r="M13" s="505"/>
      <c r="N13" s="505"/>
      <c r="O13" s="505"/>
      <c r="P13" s="505"/>
      <c r="Q13" s="472"/>
      <c r="R13" s="505"/>
      <c r="S13" s="505"/>
      <c r="T13" s="505"/>
      <c r="U13" s="505"/>
      <c r="V13" s="505"/>
      <c r="W13" s="505"/>
      <c r="X13" s="505"/>
      <c r="Y13" s="505"/>
      <c r="Z13" s="505"/>
      <c r="AA13" s="505"/>
      <c r="AB13" s="505"/>
      <c r="AC13" s="505"/>
      <c r="AD13" s="505"/>
      <c r="AE13" s="505"/>
      <c r="AF13" s="505"/>
      <c r="AG13" s="500">
        <v>3007</v>
      </c>
      <c r="AH13" s="725">
        <v>22849516</v>
      </c>
      <c r="AI13" s="726"/>
      <c r="AJ13" s="726"/>
      <c r="AK13" s="726"/>
      <c r="AL13" s="726"/>
      <c r="AM13" s="501"/>
      <c r="AN13" s="487"/>
    </row>
    <row r="14" spans="2:40" ht="17.25" thickBot="1" x14ac:dyDescent="0.35">
      <c r="B14" s="481"/>
      <c r="C14" s="484"/>
      <c r="D14" s="506" t="s">
        <v>268</v>
      </c>
      <c r="E14" s="507"/>
      <c r="F14" s="508"/>
      <c r="G14" s="508"/>
      <c r="H14" s="508"/>
      <c r="I14" s="508"/>
      <c r="J14" s="508"/>
      <c r="K14" s="509"/>
      <c r="L14" s="509"/>
      <c r="M14" s="509"/>
      <c r="N14" s="509"/>
      <c r="O14" s="509"/>
      <c r="P14" s="509"/>
      <c r="Q14" s="510"/>
      <c r="R14" s="509"/>
      <c r="S14" s="509"/>
      <c r="T14" s="509"/>
      <c r="U14" s="509"/>
      <c r="V14" s="485"/>
      <c r="W14" s="485"/>
      <c r="X14" s="485"/>
      <c r="Y14" s="485"/>
      <c r="Z14" s="485"/>
      <c r="AA14" s="485"/>
      <c r="AB14" s="485"/>
      <c r="AC14" s="485"/>
      <c r="AD14" s="485"/>
      <c r="AE14" s="485"/>
      <c r="AF14" s="485"/>
      <c r="AG14" s="500">
        <v>3008</v>
      </c>
      <c r="AH14" s="727">
        <v>5583009</v>
      </c>
      <c r="AI14" s="728"/>
      <c r="AJ14" s="728"/>
      <c r="AK14" s="728"/>
      <c r="AL14" s="728"/>
      <c r="AM14" s="501"/>
      <c r="AN14" s="487"/>
    </row>
    <row r="15" spans="2:40" ht="17.25" thickBot="1" x14ac:dyDescent="0.35">
      <c r="B15" s="481"/>
      <c r="C15" s="484"/>
      <c r="D15" s="485"/>
      <c r="E15" s="486"/>
      <c r="F15" s="486"/>
      <c r="G15" s="486"/>
      <c r="H15" s="486"/>
      <c r="I15" s="486"/>
      <c r="J15" s="486"/>
      <c r="K15" s="485"/>
      <c r="L15" s="485"/>
      <c r="M15" s="485"/>
      <c r="N15" s="485"/>
      <c r="O15" s="485"/>
      <c r="P15" s="485"/>
      <c r="Q15" s="494"/>
      <c r="R15" s="485"/>
      <c r="S15" s="485"/>
      <c r="T15" s="485"/>
      <c r="U15" s="485"/>
      <c r="V15" s="738" t="s">
        <v>405</v>
      </c>
      <c r="W15" s="739"/>
      <c r="X15" s="739"/>
      <c r="Y15" s="739"/>
      <c r="Z15" s="739"/>
      <c r="AA15" s="739"/>
      <c r="AB15" s="739"/>
      <c r="AC15" s="739"/>
      <c r="AD15" s="739"/>
      <c r="AE15" s="739"/>
      <c r="AF15" s="739"/>
      <c r="AG15" s="511">
        <v>3009</v>
      </c>
      <c r="AH15" s="729">
        <v>37279977</v>
      </c>
      <c r="AI15" s="730"/>
      <c r="AJ15" s="730"/>
      <c r="AK15" s="730"/>
      <c r="AL15" s="731"/>
      <c r="AM15" s="501"/>
      <c r="AN15" s="487"/>
    </row>
    <row r="16" spans="2:40" x14ac:dyDescent="0.3">
      <c r="B16" s="481"/>
      <c r="C16" s="484"/>
      <c r="D16" s="485"/>
      <c r="E16" s="486"/>
      <c r="F16" s="486"/>
      <c r="G16" s="486"/>
      <c r="H16" s="486"/>
      <c r="I16" s="486"/>
      <c r="J16" s="486"/>
      <c r="K16" s="485"/>
      <c r="L16" s="485"/>
      <c r="M16" s="485"/>
      <c r="N16" s="485"/>
      <c r="O16" s="485"/>
      <c r="P16" s="485"/>
      <c r="Q16" s="494"/>
      <c r="R16" s="485"/>
      <c r="S16" s="485"/>
      <c r="T16" s="485"/>
      <c r="U16" s="485"/>
      <c r="V16" s="486"/>
      <c r="W16" s="486"/>
      <c r="X16" s="486"/>
      <c r="Y16" s="486"/>
      <c r="Z16" s="486"/>
      <c r="AA16" s="486"/>
      <c r="AB16" s="486"/>
      <c r="AC16" s="486"/>
      <c r="AD16" s="486"/>
      <c r="AE16" s="486"/>
      <c r="AF16" s="486"/>
      <c r="AG16" s="512"/>
      <c r="AH16" s="513"/>
      <c r="AI16" s="513"/>
      <c r="AJ16" s="513"/>
      <c r="AK16" s="513"/>
      <c r="AL16" s="513"/>
      <c r="AM16" s="501"/>
      <c r="AN16" s="487"/>
    </row>
    <row r="17" spans="2:40" ht="16.5" customHeight="1" x14ac:dyDescent="0.3">
      <c r="B17" s="481"/>
      <c r="C17" s="484"/>
      <c r="D17" s="740" t="s">
        <v>633</v>
      </c>
      <c r="E17" s="741"/>
      <c r="F17" s="741"/>
      <c r="G17" s="741"/>
      <c r="H17" s="741"/>
      <c r="I17" s="741"/>
      <c r="J17" s="741"/>
      <c r="K17" s="741"/>
      <c r="L17" s="741"/>
      <c r="M17" s="741"/>
      <c r="N17" s="741"/>
      <c r="O17" s="741"/>
      <c r="P17" s="741"/>
      <c r="Q17" s="741"/>
      <c r="R17" s="741"/>
      <c r="S17" s="741"/>
      <c r="T17" s="741"/>
      <c r="U17" s="741"/>
      <c r="V17" s="741"/>
      <c r="W17" s="741"/>
      <c r="X17" s="741"/>
      <c r="Y17" s="741"/>
      <c r="Z17" s="741"/>
      <c r="AA17" s="741"/>
      <c r="AB17" s="741"/>
      <c r="AC17" s="741"/>
      <c r="AD17" s="741"/>
      <c r="AE17" s="741"/>
      <c r="AF17" s="742"/>
      <c r="AG17" s="735" t="s">
        <v>634</v>
      </c>
      <c r="AH17" s="736"/>
      <c r="AI17" s="736"/>
      <c r="AJ17" s="736"/>
      <c r="AK17" s="736"/>
      <c r="AL17" s="737"/>
      <c r="AM17" s="501"/>
      <c r="AN17" s="487"/>
    </row>
    <row r="18" spans="2:40" x14ac:dyDescent="0.3">
      <c r="B18" s="481"/>
      <c r="C18" s="484"/>
      <c r="D18" s="743"/>
      <c r="E18" s="744"/>
      <c r="F18" s="744"/>
      <c r="G18" s="744"/>
      <c r="H18" s="744"/>
      <c r="I18" s="744"/>
      <c r="J18" s="744"/>
      <c r="K18" s="744"/>
      <c r="L18" s="744"/>
      <c r="M18" s="744"/>
      <c r="N18" s="744"/>
      <c r="O18" s="744"/>
      <c r="P18" s="744"/>
      <c r="Q18" s="744"/>
      <c r="R18" s="744"/>
      <c r="S18" s="744"/>
      <c r="T18" s="744"/>
      <c r="U18" s="744"/>
      <c r="V18" s="744"/>
      <c r="W18" s="744"/>
      <c r="X18" s="744"/>
      <c r="Y18" s="744"/>
      <c r="Z18" s="744"/>
      <c r="AA18" s="744"/>
      <c r="AB18" s="744"/>
      <c r="AC18" s="744"/>
      <c r="AD18" s="744"/>
      <c r="AE18" s="744"/>
      <c r="AF18" s="745"/>
      <c r="AG18" s="514">
        <v>3111</v>
      </c>
      <c r="AH18" s="732">
        <v>9.25</v>
      </c>
      <c r="AI18" s="732"/>
      <c r="AJ18" s="732"/>
      <c r="AK18" s="732"/>
      <c r="AL18" s="733"/>
      <c r="AM18" s="501"/>
      <c r="AN18" s="487"/>
    </row>
    <row r="19" spans="2:40" x14ac:dyDescent="0.3">
      <c r="B19" s="481"/>
      <c r="C19" s="484"/>
      <c r="D19" s="515"/>
      <c r="E19" s="515"/>
      <c r="F19" s="515"/>
      <c r="G19" s="515"/>
      <c r="H19" s="515"/>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2"/>
      <c r="AH19" s="513"/>
      <c r="AI19" s="513"/>
      <c r="AJ19" s="513"/>
      <c r="AK19" s="513"/>
      <c r="AL19" s="513"/>
      <c r="AM19" s="501"/>
      <c r="AN19" s="487"/>
    </row>
    <row r="20" spans="2:40" x14ac:dyDescent="0.3">
      <c r="B20" s="481"/>
      <c r="C20" s="484"/>
      <c r="D20" s="516" t="s">
        <v>406</v>
      </c>
      <c r="E20" s="486"/>
      <c r="F20" s="486"/>
      <c r="G20" s="486"/>
      <c r="H20" s="486"/>
      <c r="I20" s="486"/>
      <c r="J20" s="486"/>
      <c r="K20" s="485"/>
      <c r="L20" s="485"/>
      <c r="M20" s="485"/>
      <c r="N20" s="485"/>
      <c r="O20" s="485"/>
      <c r="P20" s="485"/>
      <c r="Q20" s="494"/>
      <c r="R20" s="485"/>
      <c r="S20" s="485"/>
      <c r="T20" s="485"/>
      <c r="U20" s="485"/>
      <c r="V20" s="485"/>
      <c r="W20" s="485"/>
      <c r="X20" s="485"/>
      <c r="Y20" s="485"/>
      <c r="Z20" s="485"/>
      <c r="AA20" s="485"/>
      <c r="AB20" s="485"/>
      <c r="AC20" s="485"/>
      <c r="AD20" s="485"/>
      <c r="AE20" s="485"/>
      <c r="AF20" s="485"/>
      <c r="AG20" s="517"/>
      <c r="AH20" s="491"/>
      <c r="AI20" s="485"/>
      <c r="AJ20" s="485"/>
      <c r="AK20" s="491"/>
      <c r="AL20" s="491"/>
      <c r="AM20" s="518"/>
      <c r="AN20" s="487"/>
    </row>
    <row r="21" spans="2:40" x14ac:dyDescent="0.3">
      <c r="B21" s="481"/>
      <c r="C21" s="484"/>
      <c r="D21" s="519" t="s">
        <v>407</v>
      </c>
      <c r="E21" s="504"/>
      <c r="F21" s="504"/>
      <c r="G21" s="504"/>
      <c r="H21" s="504"/>
      <c r="I21" s="504"/>
      <c r="J21" s="504"/>
      <c r="K21" s="520"/>
      <c r="L21" s="520"/>
      <c r="M21" s="520"/>
      <c r="N21" s="520"/>
      <c r="O21" s="520"/>
      <c r="P21" s="520"/>
      <c r="Q21" s="521"/>
      <c r="R21" s="521"/>
      <c r="S21" s="521"/>
      <c r="T21" s="521"/>
      <c r="U21" s="521"/>
      <c r="V21" s="521"/>
      <c r="W21" s="521"/>
      <c r="X21" s="521"/>
      <c r="Y21" s="521"/>
      <c r="Z21" s="521"/>
      <c r="AA21" s="521"/>
      <c r="AB21" s="521"/>
      <c r="AC21" s="521"/>
      <c r="AD21" s="521"/>
      <c r="AE21" s="521"/>
      <c r="AF21" s="521"/>
      <c r="AG21" s="514">
        <v>3011</v>
      </c>
      <c r="AH21" s="746">
        <v>0</v>
      </c>
      <c r="AI21" s="746"/>
      <c r="AJ21" s="746"/>
      <c r="AK21" s="746"/>
      <c r="AL21" s="725"/>
      <c r="AM21" s="501"/>
      <c r="AN21" s="487"/>
    </row>
    <row r="22" spans="2:40" ht="16.5" customHeight="1" x14ac:dyDescent="0.3">
      <c r="B22" s="481"/>
      <c r="C22" s="484"/>
      <c r="D22" s="751" t="s">
        <v>635</v>
      </c>
      <c r="E22" s="752"/>
      <c r="F22" s="752"/>
      <c r="G22" s="752"/>
      <c r="H22" s="752"/>
      <c r="I22" s="752"/>
      <c r="J22" s="752"/>
      <c r="K22" s="752"/>
      <c r="L22" s="752"/>
      <c r="M22" s="752"/>
      <c r="N22" s="752"/>
      <c r="O22" s="752"/>
      <c r="P22" s="752"/>
      <c r="Q22" s="752"/>
      <c r="R22" s="752"/>
      <c r="S22" s="752"/>
      <c r="T22" s="752"/>
      <c r="U22" s="752"/>
      <c r="V22" s="752"/>
      <c r="W22" s="752"/>
      <c r="X22" s="752"/>
      <c r="Y22" s="752"/>
      <c r="Z22" s="752"/>
      <c r="AA22" s="752"/>
      <c r="AB22" s="752"/>
      <c r="AC22" s="752"/>
      <c r="AD22" s="752"/>
      <c r="AE22" s="752"/>
      <c r="AF22" s="752"/>
      <c r="AG22" s="755">
        <v>3012</v>
      </c>
      <c r="AH22" s="757">
        <v>18070762</v>
      </c>
      <c r="AI22" s="757"/>
      <c r="AJ22" s="757"/>
      <c r="AK22" s="757"/>
      <c r="AL22" s="727"/>
      <c r="AM22" s="522"/>
      <c r="AN22" s="487"/>
    </row>
    <row r="23" spans="2:40" x14ac:dyDescent="0.3">
      <c r="B23" s="481"/>
      <c r="C23" s="484"/>
      <c r="D23" s="753"/>
      <c r="E23" s="754"/>
      <c r="F23" s="754"/>
      <c r="G23" s="754"/>
      <c r="H23" s="754"/>
      <c r="I23" s="754"/>
      <c r="J23" s="754"/>
      <c r="K23" s="754"/>
      <c r="L23" s="754"/>
      <c r="M23" s="754"/>
      <c r="N23" s="754"/>
      <c r="O23" s="754"/>
      <c r="P23" s="754"/>
      <c r="Q23" s="754"/>
      <c r="R23" s="754"/>
      <c r="S23" s="754"/>
      <c r="T23" s="754"/>
      <c r="U23" s="754"/>
      <c r="V23" s="754"/>
      <c r="W23" s="754"/>
      <c r="X23" s="754"/>
      <c r="Y23" s="754"/>
      <c r="Z23" s="754"/>
      <c r="AA23" s="754"/>
      <c r="AB23" s="754"/>
      <c r="AC23" s="754"/>
      <c r="AD23" s="754"/>
      <c r="AE23" s="754"/>
      <c r="AF23" s="754"/>
      <c r="AG23" s="756"/>
      <c r="AH23" s="758"/>
      <c r="AI23" s="758"/>
      <c r="AJ23" s="758"/>
      <c r="AK23" s="758"/>
      <c r="AL23" s="759"/>
      <c r="AM23" s="522"/>
      <c r="AN23" s="487"/>
    </row>
    <row r="24" spans="2:40" ht="17.25" thickBot="1" x14ac:dyDescent="0.35">
      <c r="B24" s="481"/>
      <c r="C24" s="484"/>
      <c r="D24" s="519" t="s">
        <v>408</v>
      </c>
      <c r="E24" s="504"/>
      <c r="F24" s="504"/>
      <c r="G24" s="504"/>
      <c r="H24" s="504"/>
      <c r="I24" s="504"/>
      <c r="J24" s="504"/>
      <c r="K24" s="520"/>
      <c r="L24" s="520"/>
      <c r="M24" s="520"/>
      <c r="N24" s="520"/>
      <c r="O24" s="520"/>
      <c r="P24" s="520"/>
      <c r="Q24" s="504"/>
      <c r="R24" s="504"/>
      <c r="S24" s="504"/>
      <c r="T24" s="504"/>
      <c r="U24" s="504"/>
      <c r="V24" s="498"/>
      <c r="W24" s="498"/>
      <c r="X24" s="498"/>
      <c r="Y24" s="498"/>
      <c r="Z24" s="498"/>
      <c r="AA24" s="498"/>
      <c r="AB24" s="498"/>
      <c r="AC24" s="498"/>
      <c r="AD24" s="498"/>
      <c r="AE24" s="498"/>
      <c r="AF24" s="498"/>
      <c r="AG24" s="500">
        <v>3013</v>
      </c>
      <c r="AH24" s="757">
        <v>5654515</v>
      </c>
      <c r="AI24" s="757"/>
      <c r="AJ24" s="757"/>
      <c r="AK24" s="757"/>
      <c r="AL24" s="727"/>
      <c r="AM24" s="501"/>
      <c r="AN24" s="487"/>
    </row>
    <row r="25" spans="2:40" ht="17.25" thickBot="1" x14ac:dyDescent="0.35">
      <c r="B25" s="481"/>
      <c r="C25" s="484"/>
      <c r="D25" s="491"/>
      <c r="E25" s="490"/>
      <c r="F25" s="490"/>
      <c r="G25" s="490"/>
      <c r="H25" s="490"/>
      <c r="I25" s="490"/>
      <c r="J25" s="490"/>
      <c r="K25" s="491"/>
      <c r="L25" s="491"/>
      <c r="M25" s="491"/>
      <c r="N25" s="491"/>
      <c r="O25" s="491"/>
      <c r="P25" s="491"/>
      <c r="Q25" s="490"/>
      <c r="R25" s="490"/>
      <c r="S25" s="490"/>
      <c r="T25" s="490"/>
      <c r="U25" s="490"/>
      <c r="V25" s="738" t="s">
        <v>409</v>
      </c>
      <c r="W25" s="739"/>
      <c r="X25" s="739"/>
      <c r="Y25" s="739"/>
      <c r="Z25" s="739"/>
      <c r="AA25" s="739"/>
      <c r="AB25" s="739"/>
      <c r="AC25" s="739"/>
      <c r="AD25" s="739"/>
      <c r="AE25" s="739"/>
      <c r="AF25" s="739"/>
      <c r="AG25" s="511">
        <v>3100</v>
      </c>
      <c r="AH25" s="747">
        <v>23725277</v>
      </c>
      <c r="AI25" s="747"/>
      <c r="AJ25" s="747"/>
      <c r="AK25" s="747"/>
      <c r="AL25" s="748"/>
      <c r="AM25" s="501"/>
      <c r="AN25" s="487"/>
    </row>
    <row r="26" spans="2:40" ht="17.25" customHeight="1" thickBot="1" x14ac:dyDescent="0.35">
      <c r="B26" s="481"/>
      <c r="C26" s="484"/>
      <c r="D26" s="491"/>
      <c r="E26" s="490"/>
      <c r="F26" s="490"/>
      <c r="G26" s="490"/>
      <c r="H26" s="490"/>
      <c r="I26" s="490"/>
      <c r="J26" s="490"/>
      <c r="K26" s="491"/>
      <c r="L26" s="491"/>
      <c r="M26" s="491"/>
      <c r="N26" s="491"/>
      <c r="O26" s="491"/>
      <c r="P26" s="491"/>
      <c r="Q26" s="490"/>
      <c r="R26" s="490"/>
      <c r="S26" s="490"/>
      <c r="T26" s="490"/>
      <c r="U26" s="490"/>
      <c r="V26" s="760" t="s">
        <v>410</v>
      </c>
      <c r="W26" s="761"/>
      <c r="X26" s="761"/>
      <c r="Y26" s="761"/>
      <c r="Z26" s="761"/>
      <c r="AA26" s="761"/>
      <c r="AB26" s="761"/>
      <c r="AC26" s="761"/>
      <c r="AD26" s="761"/>
      <c r="AE26" s="761"/>
      <c r="AF26" s="761"/>
      <c r="AG26" s="523">
        <v>3014</v>
      </c>
      <c r="AH26" s="749">
        <v>61005254</v>
      </c>
      <c r="AI26" s="749"/>
      <c r="AJ26" s="749"/>
      <c r="AK26" s="749"/>
      <c r="AL26" s="750"/>
      <c r="AM26" s="501"/>
      <c r="AN26" s="487"/>
    </row>
    <row r="27" spans="2:40" x14ac:dyDescent="0.3">
      <c r="B27" s="481"/>
      <c r="C27" s="484"/>
      <c r="D27" s="516" t="s">
        <v>265</v>
      </c>
      <c r="E27" s="490"/>
      <c r="F27" s="490"/>
      <c r="G27" s="490"/>
      <c r="H27" s="490"/>
      <c r="I27" s="490"/>
      <c r="J27" s="490"/>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763"/>
      <c r="AH27" s="763"/>
      <c r="AI27" s="524"/>
      <c r="AJ27" s="524"/>
      <c r="AK27" s="491"/>
      <c r="AL27" s="491"/>
      <c r="AM27" s="518"/>
      <c r="AN27" s="487"/>
    </row>
    <row r="28" spans="2:40" x14ac:dyDescent="0.3">
      <c r="B28" s="481"/>
      <c r="C28" s="484"/>
      <c r="D28" s="482" t="s">
        <v>411</v>
      </c>
      <c r="E28" s="525"/>
      <c r="F28" s="499"/>
      <c r="G28" s="499"/>
      <c r="H28" s="498"/>
      <c r="I28" s="498"/>
      <c r="J28" s="498"/>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14">
        <v>3015</v>
      </c>
      <c r="AH28" s="746">
        <v>0</v>
      </c>
      <c r="AI28" s="746"/>
      <c r="AJ28" s="746"/>
      <c r="AK28" s="746"/>
      <c r="AL28" s="725"/>
      <c r="AM28" s="501"/>
      <c r="AN28" s="487"/>
    </row>
    <row r="29" spans="2:40" x14ac:dyDescent="0.3">
      <c r="B29" s="481"/>
      <c r="C29" s="484"/>
      <c r="D29" s="527" t="s">
        <v>412</v>
      </c>
      <c r="E29" s="528"/>
      <c r="F29" s="472"/>
      <c r="G29" s="472"/>
      <c r="H29" s="504"/>
      <c r="I29" s="504"/>
      <c r="J29" s="504"/>
      <c r="K29" s="520"/>
      <c r="L29" s="520"/>
      <c r="M29" s="520"/>
      <c r="N29" s="520"/>
      <c r="O29" s="520"/>
      <c r="P29" s="520"/>
      <c r="Q29" s="529"/>
      <c r="R29" s="529"/>
      <c r="S29" s="529"/>
      <c r="T29" s="529"/>
      <c r="U29" s="529"/>
      <c r="V29" s="529"/>
      <c r="W29" s="529"/>
      <c r="X29" s="529"/>
      <c r="Y29" s="529"/>
      <c r="Z29" s="529"/>
      <c r="AA29" s="529"/>
      <c r="AB29" s="529"/>
      <c r="AC29" s="529"/>
      <c r="AD29" s="529"/>
      <c r="AE29" s="529"/>
      <c r="AF29" s="529"/>
      <c r="AG29" s="514">
        <v>3016</v>
      </c>
      <c r="AH29" s="746">
        <v>198</v>
      </c>
      <c r="AI29" s="746"/>
      <c r="AJ29" s="746"/>
      <c r="AK29" s="746"/>
      <c r="AL29" s="725"/>
      <c r="AM29" s="501"/>
      <c r="AN29" s="487"/>
    </row>
    <row r="30" spans="2:40" x14ac:dyDescent="0.3">
      <c r="B30" s="481"/>
      <c r="C30" s="484"/>
      <c r="D30" s="530" t="s">
        <v>413</v>
      </c>
      <c r="E30" s="531"/>
      <c r="F30" s="532"/>
      <c r="G30" s="532"/>
      <c r="H30" s="532"/>
      <c r="I30" s="532"/>
      <c r="J30" s="532"/>
      <c r="K30" s="533"/>
      <c r="L30" s="533"/>
      <c r="M30" s="533"/>
      <c r="N30" s="533"/>
      <c r="O30" s="533"/>
      <c r="P30" s="533"/>
      <c r="Q30" s="534"/>
      <c r="R30" s="534"/>
      <c r="S30" s="534"/>
      <c r="T30" s="534"/>
      <c r="U30" s="534"/>
      <c r="V30" s="534"/>
      <c r="W30" s="509"/>
      <c r="X30" s="509"/>
      <c r="Y30" s="534"/>
      <c r="Z30" s="534"/>
      <c r="AA30" s="534"/>
      <c r="AB30" s="534"/>
      <c r="AC30" s="534"/>
      <c r="AD30" s="534"/>
      <c r="AE30" s="534"/>
      <c r="AF30" s="534"/>
      <c r="AG30" s="514">
        <v>3017</v>
      </c>
      <c r="AH30" s="746">
        <v>3127691</v>
      </c>
      <c r="AI30" s="746"/>
      <c r="AJ30" s="746"/>
      <c r="AK30" s="746"/>
      <c r="AL30" s="725"/>
      <c r="AM30" s="501"/>
      <c r="AN30" s="487"/>
    </row>
    <row r="31" spans="2:40" ht="17.25" thickBot="1" x14ac:dyDescent="0.35">
      <c r="B31" s="481"/>
      <c r="C31" s="484"/>
      <c r="D31" s="530" t="s">
        <v>636</v>
      </c>
      <c r="E31" s="531"/>
      <c r="F31" s="535"/>
      <c r="G31" s="535"/>
      <c r="H31" s="532"/>
      <c r="I31" s="532"/>
      <c r="J31" s="532"/>
      <c r="K31" s="533"/>
      <c r="L31" s="533"/>
      <c r="M31" s="533"/>
      <c r="N31" s="533"/>
      <c r="O31" s="533"/>
      <c r="P31" s="533"/>
      <c r="Q31" s="534"/>
      <c r="R31" s="534"/>
      <c r="S31" s="534"/>
      <c r="T31" s="534"/>
      <c r="U31" s="534"/>
      <c r="V31" s="536"/>
      <c r="W31" s="485"/>
      <c r="X31" s="485"/>
      <c r="Y31" s="491"/>
      <c r="Z31" s="491"/>
      <c r="AA31" s="491"/>
      <c r="AB31" s="491"/>
      <c r="AC31" s="491"/>
      <c r="AD31" s="491"/>
      <c r="AE31" s="491"/>
      <c r="AF31" s="491"/>
      <c r="AG31" s="537">
        <v>3018</v>
      </c>
      <c r="AH31" s="757">
        <v>0</v>
      </c>
      <c r="AI31" s="757"/>
      <c r="AJ31" s="757"/>
      <c r="AK31" s="757"/>
      <c r="AL31" s="727"/>
      <c r="AM31" s="501"/>
      <c r="AN31" s="487"/>
    </row>
    <row r="32" spans="2:40" ht="17.25" thickBot="1" x14ac:dyDescent="0.35">
      <c r="B32" s="481"/>
      <c r="C32" s="484"/>
      <c r="D32" s="485"/>
      <c r="E32" s="494"/>
      <c r="F32" s="490"/>
      <c r="G32" s="490"/>
      <c r="H32" s="538"/>
      <c r="I32" s="538"/>
      <c r="J32" s="538"/>
      <c r="K32" s="492"/>
      <c r="L32" s="492"/>
      <c r="M32" s="492"/>
      <c r="N32" s="492"/>
      <c r="O32" s="492"/>
      <c r="P32" s="492"/>
      <c r="Q32" s="491"/>
      <c r="R32" s="491"/>
      <c r="S32" s="491"/>
      <c r="T32" s="491"/>
      <c r="U32" s="491"/>
      <c r="V32" s="738" t="s">
        <v>414</v>
      </c>
      <c r="W32" s="739"/>
      <c r="X32" s="739"/>
      <c r="Y32" s="739"/>
      <c r="Z32" s="739"/>
      <c r="AA32" s="739"/>
      <c r="AB32" s="739"/>
      <c r="AC32" s="739"/>
      <c r="AD32" s="739"/>
      <c r="AE32" s="739"/>
      <c r="AF32" s="739"/>
      <c r="AG32" s="511">
        <v>3019</v>
      </c>
      <c r="AH32" s="747">
        <v>3127889</v>
      </c>
      <c r="AI32" s="747"/>
      <c r="AJ32" s="747"/>
      <c r="AK32" s="747"/>
      <c r="AL32" s="748"/>
      <c r="AM32" s="501"/>
      <c r="AN32" s="487"/>
    </row>
    <row r="33" spans="2:40" ht="17.25" thickBot="1" x14ac:dyDescent="0.35">
      <c r="B33" s="481"/>
      <c r="C33" s="484"/>
      <c r="D33" s="486"/>
      <c r="E33" s="538"/>
      <c r="F33" s="490"/>
      <c r="G33" s="490"/>
      <c r="H33" s="538"/>
      <c r="I33" s="538"/>
      <c r="J33" s="538"/>
      <c r="K33" s="492"/>
      <c r="L33" s="492"/>
      <c r="M33" s="492"/>
      <c r="N33" s="492"/>
      <c r="O33" s="492"/>
      <c r="P33" s="492"/>
      <c r="Q33" s="491"/>
      <c r="R33" s="491"/>
      <c r="S33" s="491"/>
      <c r="T33" s="491"/>
      <c r="U33" s="491"/>
      <c r="V33" s="491"/>
      <c r="W33" s="486"/>
      <c r="X33" s="486"/>
      <c r="Y33" s="491"/>
      <c r="Z33" s="491"/>
      <c r="AA33" s="491"/>
      <c r="AB33" s="491"/>
      <c r="AC33" s="491"/>
      <c r="AD33" s="491"/>
      <c r="AE33" s="491"/>
      <c r="AF33" s="491"/>
      <c r="AG33" s="539"/>
      <c r="AH33" s="540"/>
      <c r="AI33" s="541"/>
      <c r="AJ33" s="541"/>
      <c r="AK33" s="541"/>
      <c r="AL33" s="541"/>
      <c r="AM33" s="518"/>
      <c r="AN33" s="487"/>
    </row>
    <row r="34" spans="2:40" ht="17.25" thickBot="1" x14ac:dyDescent="0.35">
      <c r="B34" s="481"/>
      <c r="C34" s="484"/>
      <c r="D34" s="542" t="s">
        <v>415</v>
      </c>
      <c r="E34" s="543"/>
      <c r="F34" s="544"/>
      <c r="G34" s="544"/>
      <c r="H34" s="544"/>
      <c r="I34" s="544"/>
      <c r="J34" s="544"/>
      <c r="K34" s="545"/>
      <c r="L34" s="545"/>
      <c r="M34" s="545"/>
      <c r="N34" s="545"/>
      <c r="O34" s="545"/>
      <c r="P34" s="545"/>
      <c r="Q34" s="546"/>
      <c r="R34" s="546"/>
      <c r="S34" s="546"/>
      <c r="T34" s="546"/>
      <c r="U34" s="547"/>
      <c r="V34" s="546"/>
      <c r="W34" s="546"/>
      <c r="X34" s="546"/>
      <c r="Y34" s="546"/>
      <c r="Z34" s="546"/>
      <c r="AA34" s="546"/>
      <c r="AB34" s="546"/>
      <c r="AC34" s="546"/>
      <c r="AD34" s="546"/>
      <c r="AE34" s="546"/>
      <c r="AF34" s="546"/>
      <c r="AG34" s="511">
        <v>3020</v>
      </c>
      <c r="AH34" s="764">
        <v>64133143</v>
      </c>
      <c r="AI34" s="764"/>
      <c r="AJ34" s="764"/>
      <c r="AK34" s="764"/>
      <c r="AL34" s="765"/>
      <c r="AM34" s="501"/>
      <c r="AN34" s="487"/>
    </row>
    <row r="35" spans="2:40" x14ac:dyDescent="0.3">
      <c r="B35" s="481"/>
      <c r="C35" s="48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524"/>
      <c r="AK35" s="485"/>
      <c r="AL35" s="485"/>
      <c r="AM35" s="487"/>
      <c r="AN35" s="487"/>
    </row>
    <row r="36" spans="2:40" x14ac:dyDescent="0.3">
      <c r="B36" s="481"/>
      <c r="C36" s="484"/>
      <c r="D36" s="548" t="s">
        <v>416</v>
      </c>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486"/>
      <c r="AL36" s="486"/>
      <c r="AM36" s="549"/>
      <c r="AN36" s="487"/>
    </row>
    <row r="37" spans="2:40" ht="16.5" customHeight="1" x14ac:dyDescent="0.3">
      <c r="B37" s="481"/>
      <c r="C37" s="484"/>
      <c r="D37" s="766" t="s">
        <v>417</v>
      </c>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550"/>
      <c r="AD37" s="550"/>
      <c r="AE37" s="550"/>
      <c r="AF37" s="550"/>
      <c r="AG37" s="550"/>
      <c r="AH37" s="550"/>
      <c r="AI37" s="550"/>
      <c r="AJ37" s="550"/>
      <c r="AK37" s="550"/>
      <c r="AL37" s="550"/>
      <c r="AM37" s="551"/>
      <c r="AN37" s="487"/>
    </row>
    <row r="38" spans="2:40" x14ac:dyDescent="0.3">
      <c r="B38" s="481"/>
      <c r="C38" s="530"/>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3"/>
      <c r="AN38" s="487"/>
    </row>
    <row r="39" spans="2:40" x14ac:dyDescent="0.3">
      <c r="B39" s="481"/>
      <c r="C39" s="485"/>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87"/>
    </row>
    <row r="40" spans="2:40" x14ac:dyDescent="0.3">
      <c r="B40" s="481"/>
      <c r="C40" s="482"/>
      <c r="D40" s="498" t="s">
        <v>637</v>
      </c>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5"/>
      <c r="AN40" s="487"/>
    </row>
    <row r="41" spans="2:40" x14ac:dyDescent="0.3">
      <c r="B41" s="481"/>
      <c r="C41" s="484"/>
      <c r="D41" s="490"/>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518"/>
      <c r="AN41" s="487"/>
    </row>
    <row r="42" spans="2:40" x14ac:dyDescent="0.3">
      <c r="B42" s="481"/>
      <c r="C42" s="484"/>
      <c r="D42" s="524" t="s">
        <v>418</v>
      </c>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485"/>
      <c r="AL42" s="485"/>
      <c r="AM42" s="487"/>
      <c r="AN42" s="487"/>
    </row>
    <row r="43" spans="2:40" x14ac:dyDescent="0.3">
      <c r="B43" s="481"/>
      <c r="C43" s="484"/>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491"/>
      <c r="AJ43" s="491"/>
      <c r="AK43" s="491"/>
      <c r="AL43" s="491"/>
      <c r="AM43" s="518"/>
      <c r="AN43" s="487"/>
    </row>
    <row r="44" spans="2:40" x14ac:dyDescent="0.3">
      <c r="B44" s="481"/>
      <c r="C44" s="484"/>
      <c r="D44" s="490" t="s">
        <v>269</v>
      </c>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762" t="s">
        <v>419</v>
      </c>
      <c r="AI44" s="762"/>
      <c r="AJ44" s="762"/>
      <c r="AK44" s="762"/>
      <c r="AL44" s="762"/>
      <c r="AM44" s="495"/>
      <c r="AN44" s="487"/>
    </row>
    <row r="45" spans="2:40" ht="16.5" customHeight="1" x14ac:dyDescent="0.3">
      <c r="B45" s="481"/>
      <c r="C45" s="484"/>
      <c r="D45" s="798" t="s">
        <v>420</v>
      </c>
      <c r="E45" s="798"/>
      <c r="F45" s="798"/>
      <c r="G45" s="798"/>
      <c r="H45" s="798"/>
      <c r="I45" s="798"/>
      <c r="J45" s="798"/>
      <c r="K45" s="798"/>
      <c r="L45" s="798"/>
      <c r="M45" s="798"/>
      <c r="N45" s="798"/>
      <c r="O45" s="798"/>
      <c r="P45" s="798"/>
      <c r="Q45" s="798"/>
      <c r="R45" s="798"/>
      <c r="S45" s="798"/>
      <c r="T45" s="798"/>
      <c r="U45" s="798"/>
      <c r="V45" s="798"/>
      <c r="W45" s="798"/>
      <c r="X45" s="798"/>
      <c r="Y45" s="798"/>
      <c r="Z45" s="798"/>
      <c r="AA45" s="798"/>
      <c r="AB45" s="798"/>
      <c r="AC45" s="798"/>
      <c r="AD45" s="798"/>
      <c r="AE45" s="798"/>
      <c r="AF45" s="485"/>
      <c r="AG45" s="485"/>
      <c r="AH45" s="485"/>
      <c r="AI45" s="485"/>
      <c r="AJ45" s="485"/>
      <c r="AK45" s="485"/>
      <c r="AL45" s="485"/>
      <c r="AM45" s="487"/>
      <c r="AN45" s="487"/>
    </row>
    <row r="46" spans="2:40" x14ac:dyDescent="0.3">
      <c r="B46" s="481"/>
      <c r="C46" s="484"/>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485"/>
      <c r="AG46" s="470"/>
      <c r="AH46" s="512">
        <v>3021</v>
      </c>
      <c r="AI46" s="799">
        <v>87.5</v>
      </c>
      <c r="AJ46" s="774"/>
      <c r="AK46" s="774"/>
      <c r="AL46" s="775"/>
      <c r="AM46" s="487"/>
      <c r="AN46" s="487"/>
    </row>
    <row r="47" spans="2:40" x14ac:dyDescent="0.3">
      <c r="B47" s="481"/>
      <c r="C47" s="484"/>
      <c r="D47" s="798"/>
      <c r="E47" s="798"/>
      <c r="F47" s="798"/>
      <c r="G47" s="798"/>
      <c r="H47" s="798"/>
      <c r="I47" s="798"/>
      <c r="J47" s="798"/>
      <c r="K47" s="798"/>
      <c r="L47" s="798"/>
      <c r="M47" s="798"/>
      <c r="N47" s="798"/>
      <c r="O47" s="798"/>
      <c r="P47" s="798"/>
      <c r="Q47" s="798"/>
      <c r="R47" s="798"/>
      <c r="S47" s="798"/>
      <c r="T47" s="798"/>
      <c r="U47" s="798"/>
      <c r="V47" s="798"/>
      <c r="W47" s="798"/>
      <c r="X47" s="798"/>
      <c r="Y47" s="798"/>
      <c r="Z47" s="798"/>
      <c r="AA47" s="798"/>
      <c r="AB47" s="798"/>
      <c r="AC47" s="798"/>
      <c r="AD47" s="798"/>
      <c r="AE47" s="798"/>
      <c r="AF47" s="485"/>
      <c r="AG47" s="485"/>
      <c r="AH47" s="485"/>
      <c r="AI47" s="485"/>
      <c r="AJ47" s="485"/>
      <c r="AK47" s="485"/>
      <c r="AL47" s="485"/>
      <c r="AM47" s="487"/>
      <c r="AN47" s="487"/>
    </row>
    <row r="48" spans="2:40" x14ac:dyDescent="0.3">
      <c r="B48" s="481"/>
      <c r="C48" s="484"/>
      <c r="D48" s="490" t="s">
        <v>270</v>
      </c>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518"/>
      <c r="AN48" s="487"/>
    </row>
    <row r="49" spans="2:40" ht="16.5" customHeight="1" x14ac:dyDescent="0.3">
      <c r="B49" s="481"/>
      <c r="C49" s="484"/>
      <c r="D49" s="798" t="s">
        <v>421</v>
      </c>
      <c r="E49" s="798"/>
      <c r="F49" s="798"/>
      <c r="G49" s="798"/>
      <c r="H49" s="798"/>
      <c r="I49" s="798"/>
      <c r="J49" s="798"/>
      <c r="K49" s="798"/>
      <c r="L49" s="798"/>
      <c r="M49" s="798"/>
      <c r="N49" s="798"/>
      <c r="O49" s="798"/>
      <c r="P49" s="798"/>
      <c r="Q49" s="798"/>
      <c r="R49" s="798"/>
      <c r="S49" s="798"/>
      <c r="T49" s="798"/>
      <c r="U49" s="798"/>
      <c r="V49" s="798"/>
      <c r="W49" s="798"/>
      <c r="X49" s="798"/>
      <c r="Y49" s="798"/>
      <c r="Z49" s="798"/>
      <c r="AA49" s="798"/>
      <c r="AB49" s="798"/>
      <c r="AC49" s="798"/>
      <c r="AD49" s="798"/>
      <c r="AE49" s="798"/>
      <c r="AF49" s="491"/>
      <c r="AG49" s="491"/>
      <c r="AH49" s="491"/>
      <c r="AI49" s="491"/>
      <c r="AJ49" s="491"/>
      <c r="AK49" s="491"/>
      <c r="AL49" s="491"/>
      <c r="AM49" s="518"/>
      <c r="AN49" s="487"/>
    </row>
    <row r="50" spans="2:40" x14ac:dyDescent="0.3">
      <c r="B50" s="481"/>
      <c r="C50" s="484"/>
      <c r="D50" s="798"/>
      <c r="E50" s="798"/>
      <c r="F50" s="798"/>
      <c r="G50" s="798"/>
      <c r="H50" s="798"/>
      <c r="I50" s="798"/>
      <c r="J50" s="798"/>
      <c r="K50" s="798"/>
      <c r="L50" s="798"/>
      <c r="M50" s="798"/>
      <c r="N50" s="798"/>
      <c r="O50" s="798"/>
      <c r="P50" s="798"/>
      <c r="Q50" s="798"/>
      <c r="R50" s="798"/>
      <c r="S50" s="798"/>
      <c r="T50" s="798"/>
      <c r="U50" s="798"/>
      <c r="V50" s="798"/>
      <c r="W50" s="798"/>
      <c r="X50" s="798"/>
      <c r="Y50" s="798"/>
      <c r="Z50" s="798"/>
      <c r="AA50" s="798"/>
      <c r="AB50" s="798"/>
      <c r="AC50" s="798"/>
      <c r="AD50" s="798"/>
      <c r="AE50" s="798"/>
      <c r="AF50" s="491"/>
      <c r="AG50" s="470"/>
      <c r="AH50" s="512">
        <v>3022</v>
      </c>
      <c r="AI50" s="799">
        <v>0</v>
      </c>
      <c r="AJ50" s="774"/>
      <c r="AK50" s="774"/>
      <c r="AL50" s="775"/>
      <c r="AM50" s="487"/>
      <c r="AN50" s="487"/>
    </row>
    <row r="51" spans="2:40" x14ac:dyDescent="0.3">
      <c r="B51" s="481"/>
      <c r="C51" s="484"/>
      <c r="D51" s="798"/>
      <c r="E51" s="798"/>
      <c r="F51" s="798"/>
      <c r="G51" s="798"/>
      <c r="H51" s="798"/>
      <c r="I51" s="798"/>
      <c r="J51" s="798"/>
      <c r="K51" s="798"/>
      <c r="L51" s="798"/>
      <c r="M51" s="798"/>
      <c r="N51" s="798"/>
      <c r="O51" s="798"/>
      <c r="P51" s="798"/>
      <c r="Q51" s="798"/>
      <c r="R51" s="798"/>
      <c r="S51" s="798"/>
      <c r="T51" s="798"/>
      <c r="U51" s="798"/>
      <c r="V51" s="798"/>
      <c r="W51" s="798"/>
      <c r="X51" s="798"/>
      <c r="Y51" s="798"/>
      <c r="Z51" s="798"/>
      <c r="AA51" s="798"/>
      <c r="AB51" s="798"/>
      <c r="AC51" s="798"/>
      <c r="AD51" s="798"/>
      <c r="AE51" s="798"/>
      <c r="AF51" s="491"/>
      <c r="AG51" s="491"/>
      <c r="AH51" s="491"/>
      <c r="AI51" s="491"/>
      <c r="AJ51" s="491"/>
      <c r="AK51" s="491"/>
      <c r="AL51" s="491"/>
      <c r="AM51" s="518"/>
      <c r="AN51" s="487"/>
    </row>
    <row r="52" spans="2:40" x14ac:dyDescent="0.3">
      <c r="B52" s="481"/>
      <c r="C52" s="484"/>
      <c r="D52" s="490" t="s">
        <v>271</v>
      </c>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556"/>
      <c r="AN52" s="487"/>
    </row>
    <row r="53" spans="2:40" ht="16.5" customHeight="1" x14ac:dyDescent="0.3">
      <c r="B53" s="481"/>
      <c r="C53" s="484"/>
      <c r="D53" s="798" t="s">
        <v>422</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524"/>
      <c r="AG53" s="524"/>
      <c r="AH53" s="524"/>
      <c r="AI53" s="524"/>
      <c r="AJ53" s="524"/>
      <c r="AK53" s="524"/>
      <c r="AL53" s="485"/>
      <c r="AM53" s="487"/>
      <c r="AN53" s="487"/>
    </row>
    <row r="54" spans="2:40" x14ac:dyDescent="0.3">
      <c r="B54" s="481"/>
      <c r="C54" s="484"/>
      <c r="D54" s="798"/>
      <c r="E54" s="798"/>
      <c r="F54" s="798"/>
      <c r="G54" s="798"/>
      <c r="H54" s="798"/>
      <c r="I54" s="798"/>
      <c r="J54" s="798"/>
      <c r="K54" s="798"/>
      <c r="L54" s="798"/>
      <c r="M54" s="798"/>
      <c r="N54" s="798"/>
      <c r="O54" s="798"/>
      <c r="P54" s="798"/>
      <c r="Q54" s="798"/>
      <c r="R54" s="798"/>
      <c r="S54" s="798"/>
      <c r="T54" s="798"/>
      <c r="U54" s="798"/>
      <c r="V54" s="798"/>
      <c r="W54" s="798"/>
      <c r="X54" s="798"/>
      <c r="Y54" s="798"/>
      <c r="Z54" s="798"/>
      <c r="AA54" s="798"/>
      <c r="AB54" s="798"/>
      <c r="AC54" s="798"/>
      <c r="AD54" s="798"/>
      <c r="AE54" s="798"/>
      <c r="AF54" s="524"/>
      <c r="AG54" s="470"/>
      <c r="AH54" s="557">
        <v>3023</v>
      </c>
      <c r="AI54" s="799">
        <v>12.5</v>
      </c>
      <c r="AJ54" s="774"/>
      <c r="AK54" s="774"/>
      <c r="AL54" s="775"/>
      <c r="AM54" s="487"/>
      <c r="AN54" s="487"/>
    </row>
    <row r="55" spans="2:40" x14ac:dyDescent="0.3">
      <c r="B55" s="481"/>
      <c r="C55" s="484"/>
      <c r="D55" s="798"/>
      <c r="E55" s="798"/>
      <c r="F55" s="798"/>
      <c r="G55" s="798"/>
      <c r="H55" s="798"/>
      <c r="I55" s="798"/>
      <c r="J55" s="798"/>
      <c r="K55" s="798"/>
      <c r="L55" s="798"/>
      <c r="M55" s="798"/>
      <c r="N55" s="798"/>
      <c r="O55" s="798"/>
      <c r="P55" s="798"/>
      <c r="Q55" s="798"/>
      <c r="R55" s="798"/>
      <c r="S55" s="798"/>
      <c r="T55" s="798"/>
      <c r="U55" s="798"/>
      <c r="V55" s="798"/>
      <c r="W55" s="798"/>
      <c r="X55" s="798"/>
      <c r="Y55" s="798"/>
      <c r="Z55" s="798"/>
      <c r="AA55" s="798"/>
      <c r="AB55" s="798"/>
      <c r="AC55" s="798"/>
      <c r="AD55" s="798"/>
      <c r="AE55" s="798"/>
      <c r="AF55" s="524"/>
      <c r="AG55" s="524"/>
      <c r="AH55" s="524"/>
      <c r="AI55" s="524"/>
      <c r="AJ55" s="524"/>
      <c r="AK55" s="524"/>
      <c r="AL55" s="485"/>
      <c r="AM55" s="487"/>
      <c r="AN55" s="487"/>
    </row>
    <row r="56" spans="2:40" x14ac:dyDescent="0.3">
      <c r="B56" s="481"/>
      <c r="C56" s="484"/>
      <c r="D56" s="558"/>
      <c r="E56" s="558"/>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24"/>
      <c r="AG56" s="524"/>
      <c r="AH56" s="524"/>
      <c r="AI56" s="524"/>
      <c r="AJ56" s="524"/>
      <c r="AK56" s="524"/>
      <c r="AL56" s="485"/>
      <c r="AM56" s="487"/>
      <c r="AN56" s="487"/>
    </row>
    <row r="57" spans="2:40" x14ac:dyDescent="0.3">
      <c r="B57" s="481"/>
      <c r="C57" s="484"/>
      <c r="D57" s="559" t="s">
        <v>423</v>
      </c>
      <c r="E57" s="529"/>
      <c r="F57" s="529"/>
      <c r="G57" s="529"/>
      <c r="H57" s="529"/>
      <c r="I57" s="529"/>
      <c r="J57" s="529"/>
      <c r="K57" s="529"/>
      <c r="L57" s="529"/>
      <c r="M57" s="529"/>
      <c r="N57" s="504"/>
      <c r="O57" s="504"/>
      <c r="P57" s="504"/>
      <c r="Q57" s="504"/>
      <c r="R57" s="504"/>
      <c r="S57" s="504"/>
      <c r="T57" s="504"/>
      <c r="U57" s="504"/>
      <c r="V57" s="504"/>
      <c r="W57" s="529"/>
      <c r="X57" s="529"/>
      <c r="Y57" s="529"/>
      <c r="Z57" s="529"/>
      <c r="AA57" s="529"/>
      <c r="AB57" s="529"/>
      <c r="AC57" s="529"/>
      <c r="AD57" s="529"/>
      <c r="AE57" s="529"/>
      <c r="AF57" s="529"/>
      <c r="AG57" s="529"/>
      <c r="AH57" s="529"/>
      <c r="AI57" s="800">
        <v>1</v>
      </c>
      <c r="AJ57" s="801"/>
      <c r="AK57" s="801"/>
      <c r="AL57" s="802"/>
      <c r="AM57" s="560"/>
      <c r="AN57" s="487"/>
    </row>
    <row r="58" spans="2:40" x14ac:dyDescent="0.3">
      <c r="B58" s="481"/>
      <c r="C58" s="530"/>
      <c r="D58" s="561"/>
      <c r="E58" s="561"/>
      <c r="F58" s="561"/>
      <c r="G58" s="561"/>
      <c r="H58" s="561"/>
      <c r="I58" s="561"/>
      <c r="J58" s="561"/>
      <c r="K58" s="561"/>
      <c r="L58" s="561"/>
      <c r="M58" s="561"/>
      <c r="N58" s="562"/>
      <c r="O58" s="562"/>
      <c r="P58" s="562"/>
      <c r="Q58" s="562"/>
      <c r="R58" s="562"/>
      <c r="S58" s="562"/>
      <c r="T58" s="562"/>
      <c r="U58" s="562"/>
      <c r="V58" s="562"/>
      <c r="W58" s="561"/>
      <c r="X58" s="561"/>
      <c r="Y58" s="561"/>
      <c r="Z58" s="561"/>
      <c r="AA58" s="561"/>
      <c r="AB58" s="561"/>
      <c r="AC58" s="561"/>
      <c r="AD58" s="561"/>
      <c r="AE58" s="561"/>
      <c r="AF58" s="561"/>
      <c r="AG58" s="561"/>
      <c r="AH58" s="561"/>
      <c r="AI58" s="561"/>
      <c r="AJ58" s="561"/>
      <c r="AK58" s="534"/>
      <c r="AL58" s="534"/>
      <c r="AM58" s="563"/>
      <c r="AN58" s="487"/>
    </row>
    <row r="59" spans="2:40" x14ac:dyDescent="0.3">
      <c r="B59" s="481"/>
      <c r="C59" s="485"/>
      <c r="D59" s="491"/>
      <c r="E59" s="491"/>
      <c r="F59" s="491"/>
      <c r="G59" s="491"/>
      <c r="H59" s="491"/>
      <c r="I59" s="491"/>
      <c r="J59" s="491"/>
      <c r="K59" s="491"/>
      <c r="L59" s="491"/>
      <c r="M59" s="524"/>
      <c r="N59" s="564"/>
      <c r="O59" s="564"/>
      <c r="P59" s="564"/>
      <c r="Q59" s="564"/>
      <c r="R59" s="564"/>
      <c r="S59" s="564"/>
      <c r="T59" s="564"/>
      <c r="U59" s="564"/>
      <c r="V59" s="564"/>
      <c r="W59" s="524"/>
      <c r="X59" s="524"/>
      <c r="Y59" s="524"/>
      <c r="Z59" s="524"/>
      <c r="AA59" s="524"/>
      <c r="AB59" s="524"/>
      <c r="AC59" s="524"/>
      <c r="AD59" s="524"/>
      <c r="AE59" s="524"/>
      <c r="AF59" s="524"/>
      <c r="AG59" s="524"/>
      <c r="AH59" s="524"/>
      <c r="AI59" s="524"/>
      <c r="AJ59" s="524"/>
      <c r="AK59" s="485"/>
      <c r="AL59" s="485"/>
      <c r="AM59" s="485"/>
      <c r="AN59" s="487"/>
    </row>
    <row r="60" spans="2:40" x14ac:dyDescent="0.3">
      <c r="B60" s="565"/>
      <c r="C60" s="509"/>
      <c r="D60" s="535"/>
      <c r="E60" s="535"/>
      <c r="F60" s="561"/>
      <c r="G60" s="561"/>
      <c r="H60" s="534"/>
      <c r="I60" s="534"/>
      <c r="J60" s="534"/>
      <c r="K60" s="534"/>
      <c r="L60" s="534"/>
      <c r="M60" s="534"/>
      <c r="N60" s="534"/>
      <c r="O60" s="534"/>
      <c r="P60" s="534"/>
      <c r="Q60" s="534"/>
      <c r="R60" s="534"/>
      <c r="S60" s="534"/>
      <c r="T60" s="534"/>
      <c r="U60" s="534"/>
      <c r="V60" s="534"/>
      <c r="W60" s="508"/>
      <c r="X60" s="508"/>
      <c r="Y60" s="534"/>
      <c r="Z60" s="534"/>
      <c r="AA60" s="534"/>
      <c r="AB60" s="534"/>
      <c r="AC60" s="534"/>
      <c r="AD60" s="534"/>
      <c r="AE60" s="534"/>
      <c r="AF60" s="534"/>
      <c r="AG60" s="534"/>
      <c r="AH60" s="534"/>
      <c r="AI60" s="534"/>
      <c r="AJ60" s="534"/>
      <c r="AK60" s="534"/>
      <c r="AL60" s="534"/>
      <c r="AM60" s="534"/>
      <c r="AN60" s="566"/>
    </row>
    <row r="61" spans="2:40" x14ac:dyDescent="0.3">
      <c r="B61" s="482"/>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80"/>
    </row>
    <row r="62" spans="2:40" x14ac:dyDescent="0.3">
      <c r="B62" s="483"/>
      <c r="C62" s="527"/>
      <c r="D62" s="521" t="s">
        <v>638</v>
      </c>
      <c r="E62" s="505"/>
      <c r="F62" s="505"/>
      <c r="G62" s="521"/>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5"/>
      <c r="AM62" s="567"/>
      <c r="AN62" s="487"/>
    </row>
    <row r="63" spans="2:40" x14ac:dyDescent="0.3">
      <c r="B63" s="484"/>
      <c r="C63" s="484"/>
      <c r="D63" s="485"/>
      <c r="E63" s="485"/>
      <c r="F63" s="485"/>
      <c r="G63" s="486"/>
      <c r="H63" s="485"/>
      <c r="I63" s="485"/>
      <c r="J63" s="485"/>
      <c r="K63" s="485"/>
      <c r="L63" s="485"/>
      <c r="M63" s="485"/>
      <c r="N63" s="485"/>
      <c r="O63" s="485"/>
      <c r="P63" s="485"/>
      <c r="Q63" s="485"/>
      <c r="R63" s="485"/>
      <c r="S63" s="485"/>
      <c r="T63" s="485"/>
      <c r="U63" s="485"/>
      <c r="V63" s="485"/>
      <c r="W63" s="485"/>
      <c r="X63" s="485"/>
      <c r="Y63" s="485"/>
      <c r="Z63" s="485"/>
      <c r="AA63" s="485"/>
      <c r="AB63" s="485"/>
      <c r="AC63" s="485"/>
      <c r="AD63" s="485"/>
      <c r="AE63" s="485"/>
      <c r="AF63" s="485"/>
      <c r="AG63" s="485"/>
      <c r="AH63" s="485"/>
      <c r="AI63" s="485"/>
      <c r="AJ63" s="485"/>
      <c r="AK63" s="485"/>
      <c r="AL63" s="485"/>
      <c r="AM63" s="487"/>
      <c r="AN63" s="487"/>
    </row>
    <row r="64" spans="2:40" ht="16.5" customHeight="1" x14ac:dyDescent="0.3">
      <c r="B64" s="484"/>
      <c r="C64" s="484"/>
      <c r="D64" s="798" t="s">
        <v>424</v>
      </c>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798"/>
      <c r="AM64" s="488"/>
      <c r="AN64" s="487"/>
    </row>
    <row r="65" spans="2:40" x14ac:dyDescent="0.3">
      <c r="B65" s="484"/>
      <c r="C65" s="484"/>
      <c r="D65" s="798"/>
      <c r="E65" s="798"/>
      <c r="F65" s="798"/>
      <c r="G65" s="798"/>
      <c r="H65" s="798"/>
      <c r="I65" s="798"/>
      <c r="J65" s="798"/>
      <c r="K65" s="798"/>
      <c r="L65" s="798"/>
      <c r="M65" s="798"/>
      <c r="N65" s="798"/>
      <c r="O65" s="798"/>
      <c r="P65" s="798"/>
      <c r="Q65" s="798"/>
      <c r="R65" s="798"/>
      <c r="S65" s="798"/>
      <c r="T65" s="798"/>
      <c r="U65" s="798"/>
      <c r="V65" s="798"/>
      <c r="W65" s="798"/>
      <c r="X65" s="798"/>
      <c r="Y65" s="798"/>
      <c r="Z65" s="798"/>
      <c r="AA65" s="798"/>
      <c r="AB65" s="798"/>
      <c r="AC65" s="798"/>
      <c r="AD65" s="798"/>
      <c r="AE65" s="798"/>
      <c r="AF65" s="798"/>
      <c r="AG65" s="798"/>
      <c r="AH65" s="798"/>
      <c r="AI65" s="798"/>
      <c r="AJ65" s="798"/>
      <c r="AK65" s="798"/>
      <c r="AL65" s="798"/>
      <c r="AM65" s="488"/>
      <c r="AN65" s="487"/>
    </row>
    <row r="66" spans="2:40" x14ac:dyDescent="0.3">
      <c r="B66" s="484"/>
      <c r="C66" s="484"/>
      <c r="D66" s="486"/>
      <c r="E66" s="485"/>
      <c r="F66" s="485"/>
      <c r="G66" s="486"/>
      <c r="H66" s="486"/>
      <c r="I66" s="486"/>
      <c r="J66" s="486"/>
      <c r="K66" s="486"/>
      <c r="L66" s="486"/>
      <c r="M66" s="568"/>
      <c r="N66" s="568"/>
      <c r="O66" s="568"/>
      <c r="P66" s="568"/>
      <c r="Q66" s="568"/>
      <c r="R66" s="568"/>
      <c r="S66" s="568"/>
      <c r="T66" s="568"/>
      <c r="U66" s="568"/>
      <c r="V66" s="568"/>
      <c r="W66" s="568"/>
      <c r="X66" s="568"/>
      <c r="Y66" s="568"/>
      <c r="Z66" s="568"/>
      <c r="AA66" s="568"/>
      <c r="AB66" s="568"/>
      <c r="AC66" s="568"/>
      <c r="AD66" s="568"/>
      <c r="AE66" s="568"/>
      <c r="AF66" s="568"/>
      <c r="AG66" s="568"/>
      <c r="AH66" s="568"/>
      <c r="AI66" s="568"/>
      <c r="AJ66" s="568"/>
      <c r="AK66" s="485"/>
      <c r="AL66" s="485"/>
      <c r="AM66" s="487"/>
      <c r="AN66" s="487"/>
    </row>
    <row r="67" spans="2:40" x14ac:dyDescent="0.3">
      <c r="B67" s="484"/>
      <c r="C67" s="484"/>
      <c r="D67" s="490" t="s">
        <v>272</v>
      </c>
      <c r="E67" s="490"/>
      <c r="F67" s="490"/>
      <c r="G67" s="490"/>
      <c r="H67" s="490"/>
      <c r="I67" s="490"/>
      <c r="J67" s="490"/>
      <c r="K67" s="490"/>
      <c r="L67" s="490"/>
      <c r="M67" s="490"/>
      <c r="N67" s="490"/>
      <c r="O67" s="490"/>
      <c r="P67" s="490"/>
      <c r="Q67" s="491"/>
      <c r="R67" s="491"/>
      <c r="S67" s="491"/>
      <c r="T67" s="491"/>
      <c r="U67" s="491"/>
      <c r="V67" s="491"/>
      <c r="W67" s="491"/>
      <c r="X67" s="491"/>
      <c r="Y67" s="491"/>
      <c r="Z67" s="491"/>
      <c r="AA67" s="491"/>
      <c r="AB67" s="491"/>
      <c r="AC67" s="491"/>
      <c r="AD67" s="491"/>
      <c r="AE67" s="491"/>
      <c r="AF67" s="491"/>
      <c r="AG67" s="735" t="s">
        <v>632</v>
      </c>
      <c r="AH67" s="736"/>
      <c r="AI67" s="736"/>
      <c r="AJ67" s="736"/>
      <c r="AK67" s="736"/>
      <c r="AL67" s="737"/>
      <c r="AM67" s="493"/>
      <c r="AN67" s="487"/>
    </row>
    <row r="68" spans="2:40" x14ac:dyDescent="0.3">
      <c r="B68" s="484"/>
      <c r="C68" s="484"/>
      <c r="D68" s="490" t="s">
        <v>425</v>
      </c>
      <c r="E68" s="490"/>
      <c r="F68" s="490"/>
      <c r="G68" s="490"/>
      <c r="H68" s="490"/>
      <c r="I68" s="490"/>
      <c r="J68" s="490"/>
      <c r="K68" s="490"/>
      <c r="L68" s="490"/>
      <c r="M68" s="490"/>
      <c r="N68" s="490"/>
      <c r="O68" s="490"/>
      <c r="P68" s="490"/>
      <c r="Q68" s="491"/>
      <c r="R68" s="491"/>
      <c r="S68" s="491"/>
      <c r="T68" s="491"/>
      <c r="U68" s="491"/>
      <c r="V68" s="491"/>
      <c r="W68" s="491"/>
      <c r="X68" s="491"/>
      <c r="Y68" s="491"/>
      <c r="Z68" s="491"/>
      <c r="AA68" s="491"/>
      <c r="AB68" s="491"/>
      <c r="AC68" s="491"/>
      <c r="AD68" s="491"/>
      <c r="AE68" s="491"/>
      <c r="AF68" s="491"/>
      <c r="AG68" s="569"/>
      <c r="AH68" s="569"/>
      <c r="AI68" s="569"/>
      <c r="AJ68" s="569"/>
      <c r="AK68" s="569"/>
      <c r="AL68" s="569"/>
      <c r="AM68" s="493"/>
      <c r="AN68" s="487"/>
    </row>
    <row r="69" spans="2:40" x14ac:dyDescent="0.3">
      <c r="B69" s="484"/>
      <c r="C69" s="484"/>
      <c r="D69" s="570" t="s">
        <v>426</v>
      </c>
      <c r="E69" s="554"/>
      <c r="F69" s="554"/>
      <c r="G69" s="554"/>
      <c r="H69" s="554"/>
      <c r="I69" s="554"/>
      <c r="J69" s="554"/>
      <c r="K69" s="476"/>
      <c r="L69" s="476"/>
      <c r="M69" s="476"/>
      <c r="N69" s="476"/>
      <c r="O69" s="476"/>
      <c r="P69" s="476"/>
      <c r="Q69" s="499"/>
      <c r="R69" s="476"/>
      <c r="S69" s="476"/>
      <c r="T69" s="476"/>
      <c r="U69" s="476"/>
      <c r="V69" s="476"/>
      <c r="W69" s="476"/>
      <c r="X69" s="476"/>
      <c r="Y69" s="476"/>
      <c r="Z69" s="476"/>
      <c r="AA69" s="476"/>
      <c r="AB69" s="476"/>
      <c r="AC69" s="476"/>
      <c r="AD69" s="476"/>
      <c r="AE69" s="476"/>
      <c r="AF69" s="476"/>
      <c r="AG69" s="571">
        <v>3024</v>
      </c>
      <c r="AH69" s="781">
        <v>0</v>
      </c>
      <c r="AI69" s="781"/>
      <c r="AJ69" s="781"/>
      <c r="AK69" s="781"/>
      <c r="AL69" s="782"/>
      <c r="AM69" s="572"/>
      <c r="AN69" s="487"/>
    </row>
    <row r="70" spans="2:40" x14ac:dyDescent="0.3">
      <c r="B70" s="484"/>
      <c r="C70" s="484"/>
      <c r="D70" s="519" t="s">
        <v>427</v>
      </c>
      <c r="E70" s="520"/>
      <c r="F70" s="520"/>
      <c r="G70" s="520"/>
      <c r="H70" s="520"/>
      <c r="I70" s="520"/>
      <c r="J70" s="520"/>
      <c r="K70" s="505"/>
      <c r="L70" s="505"/>
      <c r="M70" s="505"/>
      <c r="N70" s="505"/>
      <c r="O70" s="505"/>
      <c r="P70" s="505"/>
      <c r="Q70" s="472"/>
      <c r="R70" s="505"/>
      <c r="S70" s="505"/>
      <c r="T70" s="505"/>
      <c r="U70" s="505"/>
      <c r="V70" s="505"/>
      <c r="W70" s="505"/>
      <c r="X70" s="505"/>
      <c r="Y70" s="505"/>
      <c r="Z70" s="505"/>
      <c r="AA70" s="505"/>
      <c r="AB70" s="505"/>
      <c r="AC70" s="505"/>
      <c r="AD70" s="505"/>
      <c r="AE70" s="505"/>
      <c r="AF70" s="505"/>
      <c r="AG70" s="571">
        <v>3025</v>
      </c>
      <c r="AH70" s="781">
        <v>0</v>
      </c>
      <c r="AI70" s="781"/>
      <c r="AJ70" s="781"/>
      <c r="AK70" s="781"/>
      <c r="AL70" s="782"/>
      <c r="AM70" s="572"/>
      <c r="AN70" s="487"/>
    </row>
    <row r="71" spans="2:40" x14ac:dyDescent="0.3">
      <c r="B71" s="484"/>
      <c r="C71" s="484"/>
      <c r="D71" s="527" t="s">
        <v>428</v>
      </c>
      <c r="E71" s="505"/>
      <c r="F71" s="505"/>
      <c r="G71" s="505"/>
      <c r="H71" s="505"/>
      <c r="I71" s="505"/>
      <c r="J71" s="505"/>
      <c r="K71" s="505"/>
      <c r="L71" s="505"/>
      <c r="M71" s="505"/>
      <c r="N71" s="505"/>
      <c r="O71" s="505"/>
      <c r="P71" s="505"/>
      <c r="Q71" s="472"/>
      <c r="R71" s="505"/>
      <c r="S71" s="505"/>
      <c r="T71" s="505"/>
      <c r="U71" s="505"/>
      <c r="V71" s="505"/>
      <c r="W71" s="505"/>
      <c r="X71" s="505"/>
      <c r="Y71" s="505"/>
      <c r="Z71" s="505"/>
      <c r="AA71" s="505"/>
      <c r="AB71" s="505"/>
      <c r="AC71" s="505"/>
      <c r="AD71" s="505"/>
      <c r="AE71" s="505"/>
      <c r="AF71" s="505"/>
      <c r="AG71" s="573">
        <v>3026</v>
      </c>
      <c r="AH71" s="781">
        <v>0</v>
      </c>
      <c r="AI71" s="781"/>
      <c r="AJ71" s="781"/>
      <c r="AK71" s="781"/>
      <c r="AL71" s="782"/>
      <c r="AM71" s="572"/>
      <c r="AN71" s="487"/>
    </row>
    <row r="72" spans="2:40" x14ac:dyDescent="0.3">
      <c r="B72" s="484"/>
      <c r="C72" s="484"/>
      <c r="D72" s="519" t="s">
        <v>429</v>
      </c>
      <c r="E72" s="505"/>
      <c r="F72" s="505"/>
      <c r="G72" s="505"/>
      <c r="H72" s="505"/>
      <c r="I72" s="505"/>
      <c r="J72" s="505"/>
      <c r="K72" s="505"/>
      <c r="L72" s="505"/>
      <c r="M72" s="505"/>
      <c r="N72" s="505"/>
      <c r="O72" s="505"/>
      <c r="P72" s="505"/>
      <c r="Q72" s="472"/>
      <c r="R72" s="505"/>
      <c r="S72" s="505"/>
      <c r="T72" s="505"/>
      <c r="U72" s="505"/>
      <c r="V72" s="505"/>
      <c r="W72" s="505"/>
      <c r="X72" s="505"/>
      <c r="Y72" s="505"/>
      <c r="Z72" s="505"/>
      <c r="AA72" s="505"/>
      <c r="AB72" s="505"/>
      <c r="AC72" s="505"/>
      <c r="AD72" s="505"/>
      <c r="AE72" s="505"/>
      <c r="AF72" s="505"/>
      <c r="AG72" s="573">
        <v>3027</v>
      </c>
      <c r="AH72" s="781">
        <v>0</v>
      </c>
      <c r="AI72" s="781"/>
      <c r="AJ72" s="781"/>
      <c r="AK72" s="781"/>
      <c r="AL72" s="782"/>
      <c r="AM72" s="572"/>
      <c r="AN72" s="487"/>
    </row>
    <row r="73" spans="2:40" x14ac:dyDescent="0.3">
      <c r="B73" s="484"/>
      <c r="C73" s="484"/>
      <c r="D73" s="519" t="s">
        <v>430</v>
      </c>
      <c r="E73" s="505"/>
      <c r="F73" s="505"/>
      <c r="G73" s="505"/>
      <c r="H73" s="505"/>
      <c r="I73" s="505"/>
      <c r="J73" s="505"/>
      <c r="K73" s="505"/>
      <c r="L73" s="505"/>
      <c r="M73" s="505"/>
      <c r="N73" s="505"/>
      <c r="O73" s="505"/>
      <c r="P73" s="505"/>
      <c r="Q73" s="472"/>
      <c r="R73" s="505"/>
      <c r="S73" s="505"/>
      <c r="T73" s="505"/>
      <c r="U73" s="505"/>
      <c r="V73" s="505"/>
      <c r="W73" s="505"/>
      <c r="X73" s="505"/>
      <c r="Y73" s="505"/>
      <c r="Z73" s="505"/>
      <c r="AA73" s="505"/>
      <c r="AB73" s="505"/>
      <c r="AC73" s="505"/>
      <c r="AD73" s="505"/>
      <c r="AE73" s="505"/>
      <c r="AF73" s="505"/>
      <c r="AG73" s="573">
        <v>3029</v>
      </c>
      <c r="AH73" s="781">
        <v>0</v>
      </c>
      <c r="AI73" s="781"/>
      <c r="AJ73" s="781"/>
      <c r="AK73" s="781"/>
      <c r="AL73" s="782"/>
      <c r="AM73" s="572"/>
      <c r="AN73" s="487"/>
    </row>
    <row r="74" spans="2:40" ht="17.25" thickBot="1" x14ac:dyDescent="0.35">
      <c r="B74" s="484"/>
      <c r="C74" s="484"/>
      <c r="D74" s="519" t="s">
        <v>431</v>
      </c>
      <c r="E74" s="520"/>
      <c r="F74" s="520"/>
      <c r="G74" s="520"/>
      <c r="H74" s="520"/>
      <c r="I74" s="520"/>
      <c r="J74" s="520"/>
      <c r="K74" s="520"/>
      <c r="L74" s="520"/>
      <c r="M74" s="520"/>
      <c r="N74" s="520"/>
      <c r="O74" s="520"/>
      <c r="P74" s="520"/>
      <c r="Q74" s="472"/>
      <c r="R74" s="505"/>
      <c r="S74" s="505"/>
      <c r="T74" s="505"/>
      <c r="U74" s="505"/>
      <c r="V74" s="505"/>
      <c r="W74" s="505"/>
      <c r="X74" s="505"/>
      <c r="Y74" s="505"/>
      <c r="Z74" s="505"/>
      <c r="AA74" s="505"/>
      <c r="AB74" s="505"/>
      <c r="AC74" s="505"/>
      <c r="AD74" s="505"/>
      <c r="AE74" s="505"/>
      <c r="AF74" s="505"/>
      <c r="AG74" s="573">
        <v>3030</v>
      </c>
      <c r="AH74" s="783">
        <v>0</v>
      </c>
      <c r="AI74" s="783"/>
      <c r="AJ74" s="783"/>
      <c r="AK74" s="783"/>
      <c r="AL74" s="784"/>
      <c r="AM74" s="572"/>
      <c r="AN74" s="487"/>
    </row>
    <row r="75" spans="2:40" ht="17.25" thickBot="1" x14ac:dyDescent="0.35">
      <c r="B75" s="484"/>
      <c r="C75" s="484"/>
      <c r="D75" s="542" t="s">
        <v>432</v>
      </c>
      <c r="E75" s="543"/>
      <c r="F75" s="543"/>
      <c r="G75" s="543"/>
      <c r="H75" s="543"/>
      <c r="I75" s="543"/>
      <c r="J75" s="543"/>
      <c r="K75" s="574"/>
      <c r="L75" s="574"/>
      <c r="M75" s="574"/>
      <c r="N75" s="574"/>
      <c r="O75" s="574"/>
      <c r="P75" s="574"/>
      <c r="Q75" s="546"/>
      <c r="R75" s="546"/>
      <c r="S75" s="546"/>
      <c r="T75" s="546"/>
      <c r="U75" s="547"/>
      <c r="V75" s="546"/>
      <c r="W75" s="546"/>
      <c r="X75" s="546"/>
      <c r="Y75" s="546"/>
      <c r="Z75" s="546"/>
      <c r="AA75" s="546"/>
      <c r="AB75" s="546"/>
      <c r="AC75" s="546"/>
      <c r="AD75" s="546"/>
      <c r="AE75" s="546"/>
      <c r="AF75" s="546"/>
      <c r="AG75" s="575">
        <v>3100</v>
      </c>
      <c r="AH75" s="779">
        <v>0</v>
      </c>
      <c r="AI75" s="779"/>
      <c r="AJ75" s="779"/>
      <c r="AK75" s="779"/>
      <c r="AL75" s="780"/>
      <c r="AM75" s="572"/>
      <c r="AN75" s="487"/>
    </row>
    <row r="76" spans="2:40" x14ac:dyDescent="0.3">
      <c r="B76" s="484"/>
      <c r="C76" s="484"/>
      <c r="D76" s="490" t="s">
        <v>433</v>
      </c>
      <c r="E76" s="490"/>
      <c r="F76" s="490"/>
      <c r="G76" s="490"/>
      <c r="H76" s="490"/>
      <c r="I76" s="490"/>
      <c r="J76" s="490"/>
      <c r="K76" s="490"/>
      <c r="L76" s="490"/>
      <c r="M76" s="470"/>
      <c r="N76" s="490"/>
      <c r="O76" s="490"/>
      <c r="P76" s="490"/>
      <c r="Q76" s="490"/>
      <c r="R76" s="490"/>
      <c r="S76" s="490"/>
      <c r="T76" s="490"/>
      <c r="U76" s="490"/>
      <c r="V76" s="490"/>
      <c r="W76" s="490"/>
      <c r="X76" s="490"/>
      <c r="Y76" s="490"/>
      <c r="Z76" s="490"/>
      <c r="AA76" s="490"/>
      <c r="AB76" s="490"/>
      <c r="AC76" s="490"/>
      <c r="AD76" s="490"/>
      <c r="AE76" s="490"/>
      <c r="AF76" s="490"/>
      <c r="AG76" s="576"/>
      <c r="AH76" s="577"/>
      <c r="AI76" s="578"/>
      <c r="AJ76" s="578"/>
      <c r="AK76" s="578"/>
      <c r="AL76" s="578"/>
      <c r="AM76" s="579"/>
      <c r="AN76" s="487"/>
    </row>
    <row r="77" spans="2:40" x14ac:dyDescent="0.3">
      <c r="B77" s="484"/>
      <c r="C77" s="484"/>
      <c r="D77" s="482" t="s">
        <v>434</v>
      </c>
      <c r="E77" s="554"/>
      <c r="F77" s="554"/>
      <c r="G77" s="554"/>
      <c r="H77" s="554"/>
      <c r="I77" s="554"/>
      <c r="J77" s="554"/>
      <c r="K77" s="554"/>
      <c r="L77" s="554"/>
      <c r="M77" s="554"/>
      <c r="N77" s="554"/>
      <c r="O77" s="554"/>
      <c r="P77" s="554"/>
      <c r="Q77" s="554"/>
      <c r="R77" s="554"/>
      <c r="S77" s="554"/>
      <c r="T77" s="554"/>
      <c r="U77" s="554"/>
      <c r="V77" s="554"/>
      <c r="W77" s="554"/>
      <c r="X77" s="554"/>
      <c r="Y77" s="554"/>
      <c r="Z77" s="554"/>
      <c r="AA77" s="554"/>
      <c r="AB77" s="554"/>
      <c r="AC77" s="554"/>
      <c r="AD77" s="554"/>
      <c r="AE77" s="554"/>
      <c r="AF77" s="554"/>
      <c r="AG77" s="571">
        <v>3101</v>
      </c>
      <c r="AH77" s="781">
        <v>0</v>
      </c>
      <c r="AI77" s="781"/>
      <c r="AJ77" s="781"/>
      <c r="AK77" s="781"/>
      <c r="AL77" s="782"/>
      <c r="AM77" s="487"/>
      <c r="AN77" s="487"/>
    </row>
    <row r="78" spans="2:40" x14ac:dyDescent="0.3">
      <c r="B78" s="484"/>
      <c r="C78" s="484"/>
      <c r="D78" s="519" t="s">
        <v>435</v>
      </c>
      <c r="E78" s="520"/>
      <c r="F78" s="520"/>
      <c r="G78" s="520"/>
      <c r="H78" s="520"/>
      <c r="I78" s="520"/>
      <c r="J78" s="520"/>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71">
        <v>3102</v>
      </c>
      <c r="AH78" s="781">
        <v>0</v>
      </c>
      <c r="AI78" s="781"/>
      <c r="AJ78" s="781"/>
      <c r="AK78" s="781"/>
      <c r="AL78" s="782"/>
      <c r="AM78" s="572"/>
      <c r="AN78" s="487"/>
    </row>
    <row r="79" spans="2:40" x14ac:dyDescent="0.3">
      <c r="B79" s="484"/>
      <c r="C79" s="484"/>
      <c r="D79" s="527" t="s">
        <v>436</v>
      </c>
      <c r="E79" s="472"/>
      <c r="F79" s="472"/>
      <c r="G79" s="472"/>
      <c r="H79" s="520"/>
      <c r="I79" s="520"/>
      <c r="J79" s="520"/>
      <c r="K79" s="529"/>
      <c r="L79" s="529"/>
      <c r="M79" s="529"/>
      <c r="N79" s="529"/>
      <c r="O79" s="529"/>
      <c r="P79" s="529"/>
      <c r="Q79" s="529"/>
      <c r="R79" s="529"/>
      <c r="S79" s="529"/>
      <c r="T79" s="529"/>
      <c r="U79" s="529"/>
      <c r="V79" s="529"/>
      <c r="W79" s="529"/>
      <c r="X79" s="529"/>
      <c r="Y79" s="529"/>
      <c r="Z79" s="529"/>
      <c r="AA79" s="529"/>
      <c r="AB79" s="529"/>
      <c r="AC79" s="529"/>
      <c r="AD79" s="529"/>
      <c r="AE79" s="529"/>
      <c r="AF79" s="529"/>
      <c r="AG79" s="571">
        <v>3103</v>
      </c>
      <c r="AH79" s="781">
        <v>0</v>
      </c>
      <c r="AI79" s="781"/>
      <c r="AJ79" s="781"/>
      <c r="AK79" s="781"/>
      <c r="AL79" s="782"/>
      <c r="AM79" s="572"/>
      <c r="AN79" s="487"/>
    </row>
    <row r="80" spans="2:40" x14ac:dyDescent="0.3">
      <c r="B80" s="484"/>
      <c r="C80" s="484"/>
      <c r="D80" s="482" t="s">
        <v>172</v>
      </c>
      <c r="E80" s="499"/>
      <c r="F80" s="499"/>
      <c r="G80" s="499"/>
      <c r="H80" s="554"/>
      <c r="I80" s="554"/>
      <c r="J80" s="554"/>
      <c r="K80" s="554"/>
      <c r="L80" s="554"/>
      <c r="M80" s="554"/>
      <c r="N80" s="554"/>
      <c r="O80" s="554"/>
      <c r="P80" s="554"/>
      <c r="Q80" s="526"/>
      <c r="R80" s="526"/>
      <c r="S80" s="526"/>
      <c r="T80" s="526"/>
      <c r="U80" s="526"/>
      <c r="V80" s="526"/>
      <c r="W80" s="526"/>
      <c r="X80" s="526"/>
      <c r="Y80" s="526"/>
      <c r="Z80" s="526"/>
      <c r="AA80" s="526"/>
      <c r="AB80" s="526"/>
      <c r="AC80" s="526"/>
      <c r="AD80" s="526"/>
      <c r="AE80" s="526"/>
      <c r="AF80" s="526"/>
      <c r="AG80" s="573">
        <v>3104</v>
      </c>
      <c r="AH80" s="781">
        <v>0</v>
      </c>
      <c r="AI80" s="781"/>
      <c r="AJ80" s="781"/>
      <c r="AK80" s="781"/>
      <c r="AL80" s="782"/>
      <c r="AM80" s="572"/>
      <c r="AN80" s="487"/>
    </row>
    <row r="81" spans="2:40" x14ac:dyDescent="0.3">
      <c r="B81" s="484"/>
      <c r="C81" s="484"/>
      <c r="D81" s="527" t="s">
        <v>437</v>
      </c>
      <c r="E81" s="472"/>
      <c r="F81" s="520"/>
      <c r="G81" s="520"/>
      <c r="H81" s="520"/>
      <c r="I81" s="520"/>
      <c r="J81" s="520"/>
      <c r="K81" s="520"/>
      <c r="L81" s="520"/>
      <c r="M81" s="520"/>
      <c r="N81" s="520"/>
      <c r="O81" s="520"/>
      <c r="P81" s="520"/>
      <c r="Q81" s="520"/>
      <c r="R81" s="520"/>
      <c r="S81" s="520"/>
      <c r="T81" s="520"/>
      <c r="U81" s="520"/>
      <c r="V81" s="520"/>
      <c r="W81" s="505"/>
      <c r="X81" s="505"/>
      <c r="Y81" s="520"/>
      <c r="Z81" s="520"/>
      <c r="AA81" s="520"/>
      <c r="AB81" s="520"/>
      <c r="AC81" s="520"/>
      <c r="AD81" s="520"/>
      <c r="AE81" s="520"/>
      <c r="AF81" s="520"/>
      <c r="AG81" s="573">
        <v>3105</v>
      </c>
      <c r="AH81" s="781">
        <v>64133143</v>
      </c>
      <c r="AI81" s="781"/>
      <c r="AJ81" s="781"/>
      <c r="AK81" s="781"/>
      <c r="AL81" s="782"/>
      <c r="AM81" s="572"/>
      <c r="AN81" s="487"/>
    </row>
    <row r="82" spans="2:40" ht="17.25" thickBot="1" x14ac:dyDescent="0.35">
      <c r="B82" s="484"/>
      <c r="C82" s="484"/>
      <c r="D82" s="527" t="s">
        <v>438</v>
      </c>
      <c r="E82" s="472"/>
      <c r="F82" s="520"/>
      <c r="G82" s="520"/>
      <c r="H82" s="520"/>
      <c r="I82" s="520"/>
      <c r="J82" s="520"/>
      <c r="K82" s="520"/>
      <c r="L82" s="520"/>
      <c r="M82" s="520"/>
      <c r="N82" s="520"/>
      <c r="O82" s="520"/>
      <c r="P82" s="520"/>
      <c r="Q82" s="520"/>
      <c r="R82" s="520"/>
      <c r="S82" s="520"/>
      <c r="T82" s="520"/>
      <c r="U82" s="520"/>
      <c r="V82" s="520"/>
      <c r="W82" s="505"/>
      <c r="X82" s="505"/>
      <c r="Y82" s="520"/>
      <c r="Z82" s="520"/>
      <c r="AA82" s="520"/>
      <c r="AB82" s="520"/>
      <c r="AC82" s="520"/>
      <c r="AD82" s="520"/>
      <c r="AE82" s="520"/>
      <c r="AF82" s="520"/>
      <c r="AG82" s="573">
        <v>3106</v>
      </c>
      <c r="AH82" s="783">
        <v>0</v>
      </c>
      <c r="AI82" s="783"/>
      <c r="AJ82" s="783"/>
      <c r="AK82" s="783"/>
      <c r="AL82" s="784"/>
      <c r="AM82" s="572"/>
      <c r="AN82" s="487"/>
    </row>
    <row r="83" spans="2:40" ht="17.25" thickBot="1" x14ac:dyDescent="0.35">
      <c r="B83" s="484"/>
      <c r="C83" s="484"/>
      <c r="D83" s="542" t="s">
        <v>439</v>
      </c>
      <c r="E83" s="543"/>
      <c r="F83" s="543"/>
      <c r="G83" s="543"/>
      <c r="H83" s="543"/>
      <c r="I83" s="543"/>
      <c r="J83" s="543"/>
      <c r="K83" s="574"/>
      <c r="L83" s="574"/>
      <c r="M83" s="574"/>
      <c r="N83" s="574"/>
      <c r="O83" s="574"/>
      <c r="P83" s="574"/>
      <c r="Q83" s="546"/>
      <c r="R83" s="546"/>
      <c r="S83" s="546"/>
      <c r="T83" s="546"/>
      <c r="U83" s="547"/>
      <c r="V83" s="546"/>
      <c r="W83" s="546"/>
      <c r="X83" s="546"/>
      <c r="Y83" s="546"/>
      <c r="Z83" s="546"/>
      <c r="AA83" s="546"/>
      <c r="AB83" s="546"/>
      <c r="AC83" s="546"/>
      <c r="AD83" s="546"/>
      <c r="AE83" s="546"/>
      <c r="AF83" s="546"/>
      <c r="AG83" s="580">
        <v>3107</v>
      </c>
      <c r="AH83" s="779">
        <v>64133143</v>
      </c>
      <c r="AI83" s="779"/>
      <c r="AJ83" s="779"/>
      <c r="AK83" s="779"/>
      <c r="AL83" s="780"/>
      <c r="AM83" s="572"/>
      <c r="AN83" s="487"/>
    </row>
    <row r="84" spans="2:40" ht="17.25" thickBot="1" x14ac:dyDescent="0.35">
      <c r="B84" s="484"/>
      <c r="C84" s="484"/>
      <c r="D84" s="485"/>
      <c r="E84" s="491"/>
      <c r="F84" s="491"/>
      <c r="G84" s="491"/>
      <c r="H84" s="491"/>
      <c r="I84" s="491"/>
      <c r="J84" s="491"/>
      <c r="K84" s="491"/>
      <c r="L84" s="491"/>
      <c r="M84" s="491"/>
      <c r="N84" s="491"/>
      <c r="O84" s="491"/>
      <c r="P84" s="491"/>
      <c r="Q84" s="491"/>
      <c r="R84" s="491"/>
      <c r="S84" s="491"/>
      <c r="T84" s="491"/>
      <c r="U84" s="491"/>
      <c r="V84" s="491"/>
      <c r="W84" s="485"/>
      <c r="X84" s="485"/>
      <c r="Y84" s="491"/>
      <c r="Z84" s="491"/>
      <c r="AA84" s="491"/>
      <c r="AB84" s="491"/>
      <c r="AC84" s="491"/>
      <c r="AD84" s="491"/>
      <c r="AE84" s="491"/>
      <c r="AF84" s="491"/>
      <c r="AG84" s="491"/>
      <c r="AH84" s="581"/>
      <c r="AI84" s="581"/>
      <c r="AJ84" s="581"/>
      <c r="AK84" s="581"/>
      <c r="AL84" s="581"/>
      <c r="AM84" s="572"/>
      <c r="AN84" s="487"/>
    </row>
    <row r="85" spans="2:40" ht="17.25" thickBot="1" x14ac:dyDescent="0.35">
      <c r="B85" s="484"/>
      <c r="C85" s="484"/>
      <c r="D85" s="542" t="s">
        <v>440</v>
      </c>
      <c r="E85" s="543"/>
      <c r="F85" s="543"/>
      <c r="G85" s="543"/>
      <c r="H85" s="543"/>
      <c r="I85" s="543"/>
      <c r="J85" s="543"/>
      <c r="K85" s="574"/>
      <c r="L85" s="574"/>
      <c r="M85" s="574"/>
      <c r="N85" s="574"/>
      <c r="O85" s="574"/>
      <c r="P85" s="574"/>
      <c r="Q85" s="546"/>
      <c r="R85" s="546"/>
      <c r="S85" s="546"/>
      <c r="T85" s="546"/>
      <c r="U85" s="547"/>
      <c r="V85" s="546"/>
      <c r="W85" s="546"/>
      <c r="X85" s="546"/>
      <c r="Y85" s="546"/>
      <c r="Z85" s="546"/>
      <c r="AA85" s="546"/>
      <c r="AB85" s="546"/>
      <c r="AC85" s="546"/>
      <c r="AD85" s="546"/>
      <c r="AE85" s="546"/>
      <c r="AF85" s="546"/>
      <c r="AG85" s="580">
        <v>3037</v>
      </c>
      <c r="AH85" s="779">
        <v>64133143</v>
      </c>
      <c r="AI85" s="779"/>
      <c r="AJ85" s="779"/>
      <c r="AK85" s="779"/>
      <c r="AL85" s="780"/>
      <c r="AM85" s="582"/>
      <c r="AN85" s="487"/>
    </row>
    <row r="86" spans="2:40" x14ac:dyDescent="0.3">
      <c r="B86" s="484"/>
      <c r="C86" s="484"/>
      <c r="D86" s="524"/>
      <c r="E86" s="524"/>
      <c r="F86" s="524"/>
      <c r="G86" s="524"/>
      <c r="H86" s="524"/>
      <c r="I86" s="524"/>
      <c r="J86" s="524"/>
      <c r="K86" s="524"/>
      <c r="L86" s="524"/>
      <c r="M86" s="524"/>
      <c r="N86" s="524"/>
      <c r="O86" s="524"/>
      <c r="P86" s="524"/>
      <c r="Q86" s="524"/>
      <c r="R86" s="524"/>
      <c r="S86" s="524"/>
      <c r="T86" s="524"/>
      <c r="U86" s="524"/>
      <c r="V86" s="524"/>
      <c r="W86" s="524"/>
      <c r="X86" s="524"/>
      <c r="Y86" s="524"/>
      <c r="Z86" s="524"/>
      <c r="AA86" s="524"/>
      <c r="AB86" s="524"/>
      <c r="AC86" s="524"/>
      <c r="AD86" s="524"/>
      <c r="AE86" s="524"/>
      <c r="AF86" s="524"/>
      <c r="AG86" s="524"/>
      <c r="AH86" s="524"/>
      <c r="AI86" s="524"/>
      <c r="AJ86" s="524"/>
      <c r="AK86" s="485"/>
      <c r="AL86" s="485"/>
      <c r="AM86" s="487"/>
      <c r="AN86" s="487"/>
    </row>
    <row r="87" spans="2:40" x14ac:dyDescent="0.3">
      <c r="B87" s="484"/>
      <c r="C87" s="484"/>
      <c r="D87" s="485" t="s">
        <v>441</v>
      </c>
      <c r="E87" s="524"/>
      <c r="F87" s="524"/>
      <c r="G87" s="524"/>
      <c r="H87" s="524"/>
      <c r="I87" s="524"/>
      <c r="J87" s="524"/>
      <c r="K87" s="524"/>
      <c r="L87" s="524"/>
      <c r="M87" s="524"/>
      <c r="N87" s="524"/>
      <c r="O87" s="524"/>
      <c r="P87" s="524"/>
      <c r="Q87" s="524"/>
      <c r="R87" s="524"/>
      <c r="S87" s="524"/>
      <c r="T87" s="524"/>
      <c r="U87" s="524"/>
      <c r="V87" s="524"/>
      <c r="W87" s="524"/>
      <c r="X87" s="524"/>
      <c r="Y87" s="524"/>
      <c r="Z87" s="524"/>
      <c r="AA87" s="524"/>
      <c r="AB87" s="524"/>
      <c r="AC87" s="524"/>
      <c r="AD87" s="524"/>
      <c r="AE87" s="524"/>
      <c r="AF87" s="524"/>
      <c r="AG87" s="524"/>
      <c r="AH87" s="524"/>
      <c r="AI87" s="524"/>
      <c r="AJ87" s="524"/>
      <c r="AK87" s="486"/>
      <c r="AL87" s="486"/>
      <c r="AM87" s="549"/>
      <c r="AN87" s="487"/>
    </row>
    <row r="88" spans="2:40" x14ac:dyDescent="0.3">
      <c r="B88" s="484"/>
      <c r="C88" s="484"/>
      <c r="D88" s="485"/>
      <c r="E88" s="524"/>
      <c r="F88" s="524"/>
      <c r="G88" s="524"/>
      <c r="H88" s="524"/>
      <c r="I88" s="524"/>
      <c r="J88" s="524"/>
      <c r="K88" s="524"/>
      <c r="L88" s="524"/>
      <c r="M88" s="524"/>
      <c r="N88" s="524"/>
      <c r="O88" s="524"/>
      <c r="P88" s="524"/>
      <c r="Q88" s="524"/>
      <c r="R88" s="524"/>
      <c r="S88" s="524"/>
      <c r="T88" s="524"/>
      <c r="U88" s="524"/>
      <c r="V88" s="524"/>
      <c r="W88" s="524"/>
      <c r="X88" s="524"/>
      <c r="Y88" s="524"/>
      <c r="Z88" s="524"/>
      <c r="AA88" s="524"/>
      <c r="AB88" s="524"/>
      <c r="AC88" s="524"/>
      <c r="AD88" s="524"/>
      <c r="AE88" s="524"/>
      <c r="AF88" s="524"/>
      <c r="AG88" s="524"/>
      <c r="AH88" s="524"/>
      <c r="AI88" s="524"/>
      <c r="AJ88" s="524"/>
      <c r="AK88" s="486"/>
      <c r="AL88" s="486"/>
      <c r="AM88" s="549"/>
      <c r="AN88" s="487"/>
    </row>
    <row r="89" spans="2:40" ht="16.5" customHeight="1" x14ac:dyDescent="0.3">
      <c r="B89" s="484"/>
      <c r="C89" s="484"/>
      <c r="D89" s="491"/>
      <c r="E89" s="583"/>
      <c r="F89" s="583"/>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785" t="s">
        <v>419</v>
      </c>
      <c r="AG89" s="786"/>
      <c r="AH89" s="786"/>
      <c r="AI89" s="786"/>
      <c r="AJ89" s="786"/>
      <c r="AK89" s="786"/>
      <c r="AL89" s="787"/>
      <c r="AM89" s="584"/>
      <c r="AN89" s="487"/>
    </row>
    <row r="90" spans="2:40" x14ac:dyDescent="0.3">
      <c r="B90" s="484"/>
      <c r="C90" s="484"/>
      <c r="D90" s="486" t="s">
        <v>442</v>
      </c>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85"/>
      <c r="AF90" s="586">
        <v>3108</v>
      </c>
      <c r="AG90" s="788">
        <v>0</v>
      </c>
      <c r="AH90" s="788"/>
      <c r="AI90" s="788"/>
      <c r="AJ90" s="788"/>
      <c r="AK90" s="788"/>
      <c r="AL90" s="789"/>
      <c r="AM90" s="501"/>
      <c r="AN90" s="487"/>
    </row>
    <row r="91" spans="2:40" x14ac:dyDescent="0.3">
      <c r="B91" s="587"/>
      <c r="C91" s="588"/>
      <c r="D91" s="534"/>
      <c r="E91" s="510"/>
      <c r="F91" s="510"/>
      <c r="G91" s="510"/>
      <c r="H91" s="510"/>
      <c r="I91" s="510"/>
      <c r="J91" s="510"/>
      <c r="K91" s="510"/>
      <c r="L91" s="510"/>
      <c r="M91" s="510"/>
      <c r="N91" s="510"/>
      <c r="O91" s="510"/>
      <c r="P91" s="510"/>
      <c r="Q91" s="510"/>
      <c r="R91" s="510"/>
      <c r="S91" s="510"/>
      <c r="T91" s="510"/>
      <c r="U91" s="510"/>
      <c r="V91" s="510"/>
      <c r="W91" s="510"/>
      <c r="X91" s="510"/>
      <c r="Y91" s="510"/>
      <c r="Z91" s="510"/>
      <c r="AA91" s="510"/>
      <c r="AB91" s="510"/>
      <c r="AC91" s="510"/>
      <c r="AD91" s="510"/>
      <c r="AE91" s="510"/>
      <c r="AF91" s="510"/>
      <c r="AG91" s="510"/>
      <c r="AH91" s="510"/>
      <c r="AI91" s="510"/>
      <c r="AJ91" s="510"/>
      <c r="AK91" s="510"/>
      <c r="AL91" s="510"/>
      <c r="AM91" s="589"/>
      <c r="AN91" s="495"/>
    </row>
    <row r="92" spans="2:40" x14ac:dyDescent="0.3">
      <c r="B92" s="587"/>
      <c r="C92" s="494"/>
      <c r="D92" s="491"/>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494"/>
      <c r="AG92" s="494"/>
      <c r="AH92" s="494"/>
      <c r="AI92" s="494"/>
      <c r="AJ92" s="494"/>
      <c r="AK92" s="494"/>
      <c r="AL92" s="494"/>
      <c r="AM92" s="494"/>
      <c r="AN92" s="495"/>
    </row>
    <row r="93" spans="2:40" x14ac:dyDescent="0.3">
      <c r="B93" s="587"/>
      <c r="C93" s="590"/>
      <c r="D93" s="498" t="s">
        <v>639</v>
      </c>
      <c r="E93" s="499"/>
      <c r="F93" s="499"/>
      <c r="G93" s="498"/>
      <c r="H93" s="498"/>
      <c r="I93" s="498"/>
      <c r="J93" s="498"/>
      <c r="K93" s="498"/>
      <c r="L93" s="570"/>
      <c r="M93" s="554"/>
      <c r="N93" s="554"/>
      <c r="O93" s="554"/>
      <c r="P93" s="554"/>
      <c r="Q93" s="554"/>
      <c r="R93" s="554"/>
      <c r="S93" s="554"/>
      <c r="T93" s="554"/>
      <c r="U93" s="554"/>
      <c r="V93" s="554"/>
      <c r="W93" s="554"/>
      <c r="X93" s="476"/>
      <c r="Y93" s="476"/>
      <c r="Z93" s="554"/>
      <c r="AA93" s="554"/>
      <c r="AB93" s="554"/>
      <c r="AC93" s="554"/>
      <c r="AD93" s="498"/>
      <c r="AE93" s="554"/>
      <c r="AF93" s="554"/>
      <c r="AG93" s="554"/>
      <c r="AH93" s="790"/>
      <c r="AI93" s="790"/>
      <c r="AJ93" s="790"/>
      <c r="AK93" s="790"/>
      <c r="AL93" s="790"/>
      <c r="AM93" s="791"/>
      <c r="AN93" s="495"/>
    </row>
    <row r="94" spans="2:40" x14ac:dyDescent="0.3">
      <c r="B94" s="587"/>
      <c r="C94" s="587"/>
      <c r="D94" s="485"/>
      <c r="E94" s="591"/>
      <c r="F94" s="494"/>
      <c r="G94" s="490"/>
      <c r="H94" s="490"/>
      <c r="I94" s="490"/>
      <c r="J94" s="490"/>
      <c r="K94" s="490"/>
      <c r="L94" s="491"/>
      <c r="M94" s="491"/>
      <c r="N94" s="491"/>
      <c r="O94" s="491"/>
      <c r="P94" s="491"/>
      <c r="Q94" s="491"/>
      <c r="R94" s="491"/>
      <c r="S94" s="491"/>
      <c r="T94" s="491"/>
      <c r="U94" s="491"/>
      <c r="V94" s="491"/>
      <c r="W94" s="491"/>
      <c r="X94" s="485"/>
      <c r="Y94" s="485"/>
      <c r="Z94" s="491"/>
      <c r="AA94" s="491"/>
      <c r="AB94" s="491"/>
      <c r="AC94" s="491"/>
      <c r="AD94" s="490"/>
      <c r="AE94" s="491"/>
      <c r="AF94" s="491"/>
      <c r="AG94" s="491"/>
      <c r="AH94" s="592"/>
      <c r="AI94" s="592"/>
      <c r="AJ94" s="592"/>
      <c r="AK94" s="592"/>
      <c r="AL94" s="592"/>
      <c r="AM94" s="560"/>
      <c r="AN94" s="495"/>
    </row>
    <row r="95" spans="2:40" ht="16.5" customHeight="1" x14ac:dyDescent="0.3">
      <c r="B95" s="587"/>
      <c r="C95" s="587"/>
      <c r="D95" s="792" t="s">
        <v>640</v>
      </c>
      <c r="E95" s="792"/>
      <c r="F95" s="792"/>
      <c r="G95" s="792"/>
      <c r="H95" s="792"/>
      <c r="I95" s="792"/>
      <c r="J95" s="792"/>
      <c r="K95" s="792"/>
      <c r="L95" s="792"/>
      <c r="M95" s="792"/>
      <c r="N95" s="792"/>
      <c r="O95" s="792"/>
      <c r="P95" s="792"/>
      <c r="Q95" s="792"/>
      <c r="R95" s="792"/>
      <c r="S95" s="792"/>
      <c r="T95" s="792"/>
      <c r="U95" s="792"/>
      <c r="V95" s="792"/>
      <c r="W95" s="792"/>
      <c r="X95" s="792"/>
      <c r="Y95" s="792"/>
      <c r="Z95" s="792"/>
      <c r="AA95" s="792"/>
      <c r="AB95" s="792"/>
      <c r="AC95" s="792"/>
      <c r="AD95" s="792"/>
      <c r="AE95" s="491"/>
      <c r="AF95" s="593">
        <v>3113</v>
      </c>
      <c r="AG95" s="591" t="s">
        <v>456</v>
      </c>
      <c r="AH95" s="594"/>
      <c r="AI95" s="595"/>
      <c r="AJ95" s="593">
        <v>3114</v>
      </c>
      <c r="AK95" s="591" t="s">
        <v>457</v>
      </c>
      <c r="AL95" s="594">
        <v>6</v>
      </c>
      <c r="AM95" s="560"/>
      <c r="AN95" s="495"/>
    </row>
    <row r="96" spans="2:40" x14ac:dyDescent="0.3">
      <c r="B96" s="587"/>
      <c r="C96" s="587"/>
      <c r="D96" s="792"/>
      <c r="E96" s="792"/>
      <c r="F96" s="792"/>
      <c r="G96" s="792"/>
      <c r="H96" s="792"/>
      <c r="I96" s="792"/>
      <c r="J96" s="792"/>
      <c r="K96" s="792"/>
      <c r="L96" s="792"/>
      <c r="M96" s="792"/>
      <c r="N96" s="792"/>
      <c r="O96" s="792"/>
      <c r="P96" s="792"/>
      <c r="Q96" s="792"/>
      <c r="R96" s="792"/>
      <c r="S96" s="792"/>
      <c r="T96" s="792"/>
      <c r="U96" s="792"/>
      <c r="V96" s="792"/>
      <c r="W96" s="792"/>
      <c r="X96" s="792"/>
      <c r="Y96" s="792"/>
      <c r="Z96" s="792"/>
      <c r="AA96" s="792"/>
      <c r="AB96" s="792"/>
      <c r="AC96" s="792"/>
      <c r="AD96" s="792"/>
      <c r="AE96" s="491"/>
      <c r="AF96" s="491"/>
      <c r="AG96" s="491"/>
      <c r="AH96" s="592"/>
      <c r="AI96" s="592"/>
      <c r="AJ96" s="592"/>
      <c r="AK96" s="592"/>
      <c r="AL96" s="592"/>
      <c r="AM96" s="560"/>
      <c r="AN96" s="495"/>
    </row>
    <row r="97" spans="2:40" x14ac:dyDescent="0.3">
      <c r="B97" s="587"/>
      <c r="C97" s="587"/>
      <c r="D97" s="494"/>
      <c r="E97" s="494"/>
      <c r="F97" s="494"/>
      <c r="G97" s="494"/>
      <c r="H97" s="494"/>
      <c r="I97" s="494"/>
      <c r="J97" s="494"/>
      <c r="K97" s="494"/>
      <c r="L97" s="494"/>
      <c r="M97" s="494"/>
      <c r="N97" s="494"/>
      <c r="O97" s="494"/>
      <c r="P97" s="494"/>
      <c r="Q97" s="494"/>
      <c r="R97" s="494"/>
      <c r="S97" s="494"/>
      <c r="T97" s="494"/>
      <c r="U97" s="494"/>
      <c r="V97" s="494"/>
      <c r="W97" s="494"/>
      <c r="X97" s="494"/>
      <c r="Y97" s="494"/>
      <c r="Z97" s="494"/>
      <c r="AA97" s="494"/>
      <c r="AB97" s="494"/>
      <c r="AC97" s="494"/>
      <c r="AD97" s="494"/>
      <c r="AE97" s="494"/>
      <c r="AF97" s="494"/>
      <c r="AG97" s="470"/>
      <c r="AH97" s="497" t="s">
        <v>634</v>
      </c>
      <c r="AI97" s="498"/>
      <c r="AJ97" s="498"/>
      <c r="AK97" s="498"/>
      <c r="AL97" s="596"/>
      <c r="AM97" s="579"/>
      <c r="AN97" s="495"/>
    </row>
    <row r="98" spans="2:40" ht="16.5" customHeight="1" x14ac:dyDescent="0.3">
      <c r="B98" s="587"/>
      <c r="C98" s="587"/>
      <c r="D98" s="792" t="s">
        <v>641</v>
      </c>
      <c r="E98" s="792"/>
      <c r="F98" s="792"/>
      <c r="G98" s="792"/>
      <c r="H98" s="792"/>
      <c r="I98" s="792"/>
      <c r="J98" s="792"/>
      <c r="K98" s="792"/>
      <c r="L98" s="792"/>
      <c r="M98" s="792"/>
      <c r="N98" s="792"/>
      <c r="O98" s="792"/>
      <c r="P98" s="792"/>
      <c r="Q98" s="792"/>
      <c r="R98" s="792"/>
      <c r="S98" s="792"/>
      <c r="T98" s="792"/>
      <c r="U98" s="792"/>
      <c r="V98" s="792"/>
      <c r="W98" s="792"/>
      <c r="X98" s="792"/>
      <c r="Y98" s="792"/>
      <c r="Z98" s="792"/>
      <c r="AA98" s="792"/>
      <c r="AB98" s="792"/>
      <c r="AC98" s="792"/>
      <c r="AD98" s="792"/>
      <c r="AE98" s="494"/>
      <c r="AF98" s="494"/>
      <c r="AG98" s="470"/>
      <c r="AH98" s="597"/>
      <c r="AI98" s="535"/>
      <c r="AJ98" s="535"/>
      <c r="AK98" s="535"/>
      <c r="AL98" s="598"/>
      <c r="AM98" s="495"/>
      <c r="AN98" s="495"/>
    </row>
    <row r="99" spans="2:40" x14ac:dyDescent="0.3">
      <c r="B99" s="587"/>
      <c r="C99" s="587"/>
      <c r="D99" s="792"/>
      <c r="E99" s="792"/>
      <c r="F99" s="792"/>
      <c r="G99" s="792"/>
      <c r="H99" s="792"/>
      <c r="I99" s="792"/>
      <c r="J99" s="792"/>
      <c r="K99" s="792"/>
      <c r="L99" s="792"/>
      <c r="M99" s="792"/>
      <c r="N99" s="792"/>
      <c r="O99" s="792"/>
      <c r="P99" s="792"/>
      <c r="Q99" s="792"/>
      <c r="R99" s="792"/>
      <c r="S99" s="792"/>
      <c r="T99" s="792"/>
      <c r="U99" s="792"/>
      <c r="V99" s="792"/>
      <c r="W99" s="792"/>
      <c r="X99" s="792"/>
      <c r="Y99" s="792"/>
      <c r="Z99" s="792"/>
      <c r="AA99" s="792"/>
      <c r="AB99" s="792"/>
      <c r="AC99" s="792"/>
      <c r="AD99" s="792"/>
      <c r="AE99" s="494"/>
      <c r="AF99" s="494"/>
      <c r="AG99" s="470"/>
      <c r="AH99" s="570">
        <v>3115</v>
      </c>
      <c r="AI99" s="793">
        <v>0</v>
      </c>
      <c r="AJ99" s="793"/>
      <c r="AK99" s="793"/>
      <c r="AL99" s="794"/>
      <c r="AM99" s="495"/>
      <c r="AN99" s="495"/>
    </row>
    <row r="100" spans="2:40" x14ac:dyDescent="0.3">
      <c r="B100" s="587"/>
      <c r="C100" s="587"/>
      <c r="D100" s="792"/>
      <c r="E100" s="792"/>
      <c r="F100" s="792"/>
      <c r="G100" s="792"/>
      <c r="H100" s="792"/>
      <c r="I100" s="792"/>
      <c r="J100" s="792"/>
      <c r="K100" s="792"/>
      <c r="L100" s="792"/>
      <c r="M100" s="792"/>
      <c r="N100" s="792"/>
      <c r="O100" s="792"/>
      <c r="P100" s="792"/>
      <c r="Q100" s="792"/>
      <c r="R100" s="792"/>
      <c r="S100" s="792"/>
      <c r="T100" s="792"/>
      <c r="U100" s="792"/>
      <c r="V100" s="792"/>
      <c r="W100" s="792"/>
      <c r="X100" s="792"/>
      <c r="Y100" s="792"/>
      <c r="Z100" s="792"/>
      <c r="AA100" s="792"/>
      <c r="AB100" s="792"/>
      <c r="AC100" s="792"/>
      <c r="AD100" s="792"/>
      <c r="AE100" s="494"/>
      <c r="AF100" s="494"/>
      <c r="AG100" s="494"/>
      <c r="AH100" s="599"/>
      <c r="AI100" s="795"/>
      <c r="AJ100" s="795"/>
      <c r="AK100" s="795"/>
      <c r="AL100" s="796"/>
      <c r="AM100" s="495"/>
      <c r="AN100" s="495"/>
    </row>
    <row r="101" spans="2:40" x14ac:dyDescent="0.3">
      <c r="B101" s="587"/>
      <c r="C101" s="588"/>
      <c r="D101" s="600"/>
      <c r="E101" s="600"/>
      <c r="F101" s="600"/>
      <c r="G101" s="600"/>
      <c r="H101" s="600"/>
      <c r="I101" s="600"/>
      <c r="J101" s="600"/>
      <c r="K101" s="600"/>
      <c r="L101" s="600"/>
      <c r="M101" s="600"/>
      <c r="N101" s="600"/>
      <c r="O101" s="600"/>
      <c r="P101" s="600"/>
      <c r="Q101" s="600"/>
      <c r="R101" s="600"/>
      <c r="S101" s="600"/>
      <c r="T101" s="600"/>
      <c r="U101" s="600"/>
      <c r="V101" s="600"/>
      <c r="W101" s="600"/>
      <c r="X101" s="600"/>
      <c r="Y101" s="600"/>
      <c r="Z101" s="600"/>
      <c r="AA101" s="600"/>
      <c r="AB101" s="600"/>
      <c r="AC101" s="600"/>
      <c r="AD101" s="600"/>
      <c r="AE101" s="510"/>
      <c r="AF101" s="510"/>
      <c r="AG101" s="534"/>
      <c r="AH101" s="601"/>
      <c r="AI101" s="601"/>
      <c r="AJ101" s="601"/>
      <c r="AK101" s="601"/>
      <c r="AL101" s="510"/>
      <c r="AM101" s="589"/>
      <c r="AN101" s="495"/>
    </row>
    <row r="102" spans="2:40" x14ac:dyDescent="0.3">
      <c r="B102" s="587"/>
      <c r="C102" s="494"/>
      <c r="D102" s="491"/>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494"/>
      <c r="AA102" s="494"/>
      <c r="AB102" s="494"/>
      <c r="AC102" s="494"/>
      <c r="AD102" s="494"/>
      <c r="AE102" s="494"/>
      <c r="AF102" s="494"/>
      <c r="AG102" s="494"/>
      <c r="AH102" s="494"/>
      <c r="AI102" s="494"/>
      <c r="AJ102" s="494"/>
      <c r="AK102" s="494"/>
      <c r="AL102" s="494"/>
      <c r="AM102" s="494"/>
      <c r="AN102" s="495"/>
    </row>
    <row r="103" spans="2:40" x14ac:dyDescent="0.3">
      <c r="B103" s="484"/>
      <c r="C103" s="570"/>
      <c r="D103" s="476"/>
      <c r="E103" s="498" t="s">
        <v>642</v>
      </c>
      <c r="F103" s="554"/>
      <c r="G103" s="554"/>
      <c r="H103" s="554"/>
      <c r="I103" s="554"/>
      <c r="J103" s="554"/>
      <c r="K103" s="554"/>
      <c r="L103" s="554"/>
      <c r="M103" s="554"/>
      <c r="N103" s="554"/>
      <c r="O103" s="554"/>
      <c r="P103" s="554"/>
      <c r="Q103" s="554"/>
      <c r="R103" s="554"/>
      <c r="S103" s="554"/>
      <c r="T103" s="554"/>
      <c r="U103" s="554"/>
      <c r="V103" s="554"/>
      <c r="W103" s="554"/>
      <c r="X103" s="554"/>
      <c r="Y103" s="554"/>
      <c r="Z103" s="554"/>
      <c r="AA103" s="554"/>
      <c r="AB103" s="554"/>
      <c r="AC103" s="554"/>
      <c r="AD103" s="554"/>
      <c r="AE103" s="554"/>
      <c r="AF103" s="554"/>
      <c r="AG103" s="554"/>
      <c r="AH103" s="554"/>
      <c r="AI103" s="554"/>
      <c r="AJ103" s="554"/>
      <c r="AK103" s="554"/>
      <c r="AL103" s="554"/>
      <c r="AM103" s="555"/>
      <c r="AN103" s="487"/>
    </row>
    <row r="104" spans="2:40" x14ac:dyDescent="0.3">
      <c r="B104" s="484"/>
      <c r="C104" s="602"/>
      <c r="D104" s="485"/>
      <c r="E104" s="490"/>
      <c r="F104" s="491"/>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518"/>
      <c r="AN104" s="487"/>
    </row>
    <row r="105" spans="2:40" ht="16.5" customHeight="1" x14ac:dyDescent="0.3">
      <c r="B105" s="484"/>
      <c r="C105" s="602"/>
      <c r="D105" s="485"/>
      <c r="E105" s="490"/>
      <c r="F105" s="491"/>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797" t="s">
        <v>632</v>
      </c>
      <c r="AF105" s="786"/>
      <c r="AG105" s="786"/>
      <c r="AH105" s="786"/>
      <c r="AI105" s="786"/>
      <c r="AJ105" s="786"/>
      <c r="AK105" s="786"/>
      <c r="AL105" s="787"/>
      <c r="AM105" s="495"/>
      <c r="AN105" s="487"/>
    </row>
    <row r="106" spans="2:40" x14ac:dyDescent="0.3">
      <c r="B106" s="484"/>
      <c r="C106" s="602"/>
      <c r="D106" s="485"/>
      <c r="E106" s="485" t="s">
        <v>643</v>
      </c>
      <c r="F106" s="485"/>
      <c r="G106" s="485"/>
      <c r="H106" s="485"/>
      <c r="I106" s="485"/>
      <c r="J106" s="485"/>
      <c r="K106" s="485"/>
      <c r="L106" s="485"/>
      <c r="M106" s="485"/>
      <c r="N106" s="485"/>
      <c r="O106" s="485"/>
      <c r="P106" s="485"/>
      <c r="Q106" s="485"/>
      <c r="R106" s="485"/>
      <c r="S106" s="485"/>
      <c r="T106" s="485"/>
      <c r="U106" s="524"/>
      <c r="V106" s="524"/>
      <c r="W106" s="524"/>
      <c r="X106" s="524"/>
      <c r="Y106" s="524"/>
      <c r="Z106" s="524"/>
      <c r="AA106" s="524"/>
      <c r="AB106" s="524"/>
      <c r="AC106" s="524"/>
      <c r="AE106" s="603">
        <v>3073</v>
      </c>
      <c r="AF106" s="774">
        <v>0</v>
      </c>
      <c r="AG106" s="774"/>
      <c r="AH106" s="774"/>
      <c r="AI106" s="774"/>
      <c r="AJ106" s="774"/>
      <c r="AK106" s="774"/>
      <c r="AL106" s="775"/>
      <c r="AM106" s="495"/>
      <c r="AN106" s="487"/>
    </row>
    <row r="107" spans="2:40" x14ac:dyDescent="0.3">
      <c r="B107" s="484"/>
      <c r="C107" s="602"/>
      <c r="D107" s="485"/>
      <c r="E107" s="491"/>
      <c r="F107" s="491"/>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518"/>
      <c r="AN107" s="487"/>
    </row>
    <row r="108" spans="2:40" x14ac:dyDescent="0.3">
      <c r="B108" s="484"/>
      <c r="C108" s="599"/>
      <c r="D108" s="510"/>
      <c r="E108" s="510"/>
      <c r="F108" s="510"/>
      <c r="G108" s="510"/>
      <c r="H108" s="510"/>
      <c r="I108" s="510"/>
      <c r="J108" s="510"/>
      <c r="K108" s="510"/>
      <c r="L108" s="510"/>
      <c r="M108" s="510"/>
      <c r="N108" s="510"/>
      <c r="O108" s="510"/>
      <c r="P108" s="510"/>
      <c r="Q108" s="510"/>
      <c r="R108" s="510"/>
      <c r="S108" s="510"/>
      <c r="T108" s="510"/>
      <c r="U108" s="510"/>
      <c r="V108" s="510"/>
      <c r="W108" s="510"/>
      <c r="X108" s="510"/>
      <c r="Y108" s="510"/>
      <c r="Z108" s="510"/>
      <c r="AA108" s="510"/>
      <c r="AB108" s="510"/>
      <c r="AC108" s="510"/>
      <c r="AD108" s="510"/>
      <c r="AE108" s="510"/>
      <c r="AF108" s="510"/>
      <c r="AG108" s="510"/>
      <c r="AH108" s="510"/>
      <c r="AI108" s="510"/>
      <c r="AJ108" s="510"/>
      <c r="AK108" s="510"/>
      <c r="AL108" s="510"/>
      <c r="AM108" s="589"/>
      <c r="AN108" s="487"/>
    </row>
    <row r="109" spans="2:40" x14ac:dyDescent="0.3">
      <c r="B109" s="484"/>
      <c r="C109" s="491"/>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c r="AA109" s="494"/>
      <c r="AB109" s="494"/>
      <c r="AC109" s="494"/>
      <c r="AD109" s="494"/>
      <c r="AE109" s="494"/>
      <c r="AF109" s="494"/>
      <c r="AG109" s="494"/>
      <c r="AH109" s="494"/>
      <c r="AI109" s="494"/>
      <c r="AJ109" s="494"/>
      <c r="AK109" s="494"/>
      <c r="AL109" s="494"/>
      <c r="AM109" s="494"/>
      <c r="AN109" s="487"/>
    </row>
    <row r="110" spans="2:40" x14ac:dyDescent="0.3">
      <c r="B110" s="484"/>
      <c r="C110" s="491"/>
      <c r="D110" s="482"/>
      <c r="E110" s="498" t="s">
        <v>644</v>
      </c>
      <c r="F110" s="554"/>
      <c r="G110" s="554"/>
      <c r="H110" s="554"/>
      <c r="I110" s="554"/>
      <c r="J110" s="554"/>
      <c r="K110" s="554"/>
      <c r="L110" s="554"/>
      <c r="M110" s="554"/>
      <c r="N110" s="554"/>
      <c r="O110" s="554"/>
      <c r="P110" s="554"/>
      <c r="Q110" s="554"/>
      <c r="R110" s="554"/>
      <c r="S110" s="554"/>
      <c r="T110" s="554"/>
      <c r="U110" s="554"/>
      <c r="V110" s="554"/>
      <c r="W110" s="554"/>
      <c r="X110" s="554"/>
      <c r="Y110" s="554"/>
      <c r="Z110" s="554"/>
      <c r="AA110" s="554"/>
      <c r="AB110" s="554"/>
      <c r="AC110" s="554"/>
      <c r="AD110" s="554"/>
      <c r="AE110" s="554"/>
      <c r="AF110" s="554"/>
      <c r="AG110" s="554"/>
      <c r="AH110" s="554"/>
      <c r="AI110" s="554"/>
      <c r="AJ110" s="554"/>
      <c r="AK110" s="554"/>
      <c r="AL110" s="554"/>
      <c r="AM110" s="555"/>
      <c r="AN110" s="487"/>
    </row>
    <row r="111" spans="2:40" x14ac:dyDescent="0.3">
      <c r="B111" s="484"/>
      <c r="C111" s="491"/>
      <c r="D111" s="484"/>
      <c r="E111" s="490"/>
      <c r="F111" s="491"/>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534"/>
      <c r="AF111" s="534"/>
      <c r="AG111" s="534"/>
      <c r="AH111" s="534"/>
      <c r="AI111" s="534"/>
      <c r="AJ111" s="534"/>
      <c r="AK111" s="534"/>
      <c r="AL111" s="534"/>
      <c r="AM111" s="563"/>
      <c r="AN111" s="487"/>
    </row>
    <row r="112" spans="2:40" x14ac:dyDescent="0.3">
      <c r="B112" s="484"/>
      <c r="C112" s="491"/>
      <c r="D112" s="587"/>
      <c r="E112" s="604" t="s">
        <v>645</v>
      </c>
      <c r="F112" s="605"/>
      <c r="G112" s="605"/>
      <c r="H112" s="605"/>
      <c r="I112" s="605"/>
      <c r="J112" s="605"/>
      <c r="K112" s="605"/>
      <c r="L112" s="605"/>
      <c r="M112" s="605"/>
      <c r="N112" s="605"/>
      <c r="O112" s="605"/>
      <c r="P112" s="605"/>
      <c r="Q112" s="605"/>
      <c r="R112" s="605"/>
      <c r="S112" s="605"/>
      <c r="T112" s="605"/>
      <c r="U112" s="605"/>
      <c r="V112" s="605"/>
      <c r="W112" s="605"/>
      <c r="X112" s="605"/>
      <c r="Y112" s="605"/>
      <c r="Z112" s="605"/>
      <c r="AA112" s="606"/>
      <c r="AB112" s="607"/>
      <c r="AC112" s="499"/>
      <c r="AD112" s="608"/>
      <c r="AE112" s="767" t="s">
        <v>632</v>
      </c>
      <c r="AF112" s="768"/>
      <c r="AG112" s="768"/>
      <c r="AH112" s="768"/>
      <c r="AI112" s="768"/>
      <c r="AJ112" s="768"/>
      <c r="AK112" s="768"/>
      <c r="AL112" s="768"/>
      <c r="AM112" s="769"/>
      <c r="AN112" s="487"/>
    </row>
    <row r="113" spans="2:40" ht="16.5" customHeight="1" x14ac:dyDescent="0.3">
      <c r="B113" s="484"/>
      <c r="C113" s="491"/>
      <c r="D113" s="587"/>
      <c r="E113" s="770" t="s">
        <v>646</v>
      </c>
      <c r="F113" s="771"/>
      <c r="G113" s="771"/>
      <c r="H113" s="771"/>
      <c r="I113" s="771"/>
      <c r="J113" s="771"/>
      <c r="K113" s="771"/>
      <c r="L113" s="771"/>
      <c r="M113" s="771"/>
      <c r="N113" s="771"/>
      <c r="O113" s="771"/>
      <c r="P113" s="771"/>
      <c r="Q113" s="771"/>
      <c r="R113" s="771"/>
      <c r="S113" s="771"/>
      <c r="T113" s="771"/>
      <c r="U113" s="771"/>
      <c r="V113" s="771"/>
      <c r="W113" s="771"/>
      <c r="X113" s="771"/>
      <c r="Y113" s="771"/>
      <c r="Z113" s="771"/>
      <c r="AA113" s="771"/>
      <c r="AB113" s="771"/>
      <c r="AC113" s="772"/>
      <c r="AD113" s="773"/>
      <c r="AE113" s="609">
        <v>3126</v>
      </c>
      <c r="AF113" s="774">
        <v>0</v>
      </c>
      <c r="AG113" s="774"/>
      <c r="AH113" s="774"/>
      <c r="AI113" s="774"/>
      <c r="AJ113" s="774"/>
      <c r="AK113" s="774"/>
      <c r="AL113" s="774"/>
      <c r="AM113" s="775"/>
      <c r="AN113" s="487"/>
    </row>
    <row r="114" spans="2:40" x14ac:dyDescent="0.3">
      <c r="B114" s="484"/>
      <c r="C114" s="491"/>
      <c r="D114" s="587"/>
      <c r="E114" s="588"/>
      <c r="F114" s="510"/>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776"/>
      <c r="AD114" s="776"/>
      <c r="AE114" s="610"/>
      <c r="AF114" s="777"/>
      <c r="AG114" s="777"/>
      <c r="AH114" s="777"/>
      <c r="AI114" s="777"/>
      <c r="AJ114" s="777"/>
      <c r="AK114" s="777"/>
      <c r="AL114" s="777"/>
      <c r="AM114" s="778"/>
      <c r="AN114" s="487"/>
    </row>
    <row r="115" spans="2:40" x14ac:dyDescent="0.3">
      <c r="B115" s="587"/>
      <c r="C115" s="491"/>
      <c r="D115" s="588"/>
      <c r="E115" s="510"/>
      <c r="F115" s="510"/>
      <c r="G115" s="510"/>
      <c r="H115" s="510"/>
      <c r="I115" s="510"/>
      <c r="J115" s="510"/>
      <c r="K115" s="510"/>
      <c r="L115" s="510"/>
      <c r="M115" s="510"/>
      <c r="N115" s="510"/>
      <c r="O115" s="510"/>
      <c r="P115" s="510"/>
      <c r="Q115" s="510"/>
      <c r="R115" s="510"/>
      <c r="S115" s="510"/>
      <c r="T115" s="510"/>
      <c r="U115" s="510"/>
      <c r="V115" s="510"/>
      <c r="W115" s="510"/>
      <c r="X115" s="510"/>
      <c r="Y115" s="510"/>
      <c r="Z115" s="510"/>
      <c r="AA115" s="510"/>
      <c r="AB115" s="510"/>
      <c r="AC115" s="510"/>
      <c r="AD115" s="510"/>
      <c r="AE115" s="510"/>
      <c r="AF115" s="510"/>
      <c r="AG115" s="510"/>
      <c r="AH115" s="510"/>
      <c r="AI115" s="510"/>
      <c r="AJ115" s="510"/>
      <c r="AK115" s="510"/>
      <c r="AL115" s="510"/>
      <c r="AM115" s="589"/>
      <c r="AN115" s="495"/>
    </row>
    <row r="116" spans="2:40" x14ac:dyDescent="0.3">
      <c r="B116" s="587"/>
      <c r="C116" s="491"/>
      <c r="D116" s="491"/>
      <c r="E116" s="491"/>
      <c r="F116" s="491"/>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5"/>
    </row>
    <row r="117" spans="2:40" x14ac:dyDescent="0.3">
      <c r="B117" s="588"/>
      <c r="C117" s="510"/>
      <c r="D117" s="510"/>
      <c r="E117" s="510"/>
      <c r="F117" s="510"/>
      <c r="G117" s="510"/>
      <c r="H117" s="510"/>
      <c r="I117" s="510"/>
      <c r="J117" s="510"/>
      <c r="K117" s="510"/>
      <c r="L117" s="510"/>
      <c r="M117" s="510"/>
      <c r="N117" s="510"/>
      <c r="O117" s="510"/>
      <c r="P117" s="510"/>
      <c r="Q117" s="510"/>
      <c r="R117" s="510"/>
      <c r="S117" s="510"/>
      <c r="T117" s="510"/>
      <c r="U117" s="510"/>
      <c r="V117" s="510"/>
      <c r="W117" s="510"/>
      <c r="X117" s="510"/>
      <c r="Y117" s="510"/>
      <c r="Z117" s="510"/>
      <c r="AA117" s="510"/>
      <c r="AB117" s="510"/>
      <c r="AC117" s="510"/>
      <c r="AD117" s="510"/>
      <c r="AE117" s="510"/>
      <c r="AF117" s="510"/>
      <c r="AG117" s="510"/>
      <c r="AH117" s="510"/>
      <c r="AI117" s="510"/>
      <c r="AJ117" s="510"/>
      <c r="AK117" s="510"/>
      <c r="AL117" s="494"/>
      <c r="AM117" s="494"/>
      <c r="AN117" s="589"/>
    </row>
    <row r="118" spans="2:40" x14ac:dyDescent="0.3">
      <c r="B118" s="482"/>
      <c r="C118" s="476"/>
      <c r="D118" s="476"/>
      <c r="E118" s="476"/>
      <c r="F118" s="476"/>
      <c r="G118" s="476"/>
      <c r="H118" s="476"/>
      <c r="I118" s="476"/>
      <c r="J118" s="476"/>
      <c r="K118" s="476"/>
      <c r="L118" s="476"/>
      <c r="M118" s="476"/>
      <c r="N118" s="476"/>
      <c r="O118" s="476"/>
      <c r="P118" s="476"/>
      <c r="Q118" s="476"/>
      <c r="R118" s="476"/>
      <c r="S118" s="476"/>
      <c r="T118" s="476"/>
      <c r="U118" s="476"/>
      <c r="V118" s="476"/>
      <c r="W118" s="476"/>
      <c r="X118" s="476"/>
      <c r="Y118" s="476"/>
      <c r="Z118" s="476"/>
      <c r="AA118" s="476"/>
      <c r="AB118" s="476"/>
      <c r="AC118" s="476"/>
      <c r="AD118" s="476"/>
      <c r="AE118" s="476"/>
      <c r="AF118" s="476"/>
      <c r="AG118" s="476"/>
      <c r="AH118" s="476"/>
      <c r="AI118" s="476"/>
      <c r="AJ118" s="476"/>
      <c r="AK118" s="476"/>
      <c r="AL118" s="476"/>
      <c r="AM118" s="611"/>
      <c r="AN118" s="612"/>
    </row>
    <row r="119" spans="2:40" x14ac:dyDescent="0.3">
      <c r="B119" s="527"/>
      <c r="C119" s="505"/>
      <c r="D119" s="521" t="s">
        <v>444</v>
      </c>
      <c r="E119" s="505"/>
      <c r="F119" s="505"/>
      <c r="G119" s="521"/>
      <c r="H119" s="505"/>
      <c r="I119" s="505"/>
      <c r="J119" s="505"/>
      <c r="K119" s="505"/>
      <c r="L119" s="505"/>
      <c r="M119" s="505"/>
      <c r="N119" s="505"/>
      <c r="O119" s="505"/>
      <c r="P119" s="505"/>
      <c r="Q119" s="505"/>
      <c r="R119" s="505"/>
      <c r="S119" s="505"/>
      <c r="T119" s="505"/>
      <c r="U119" s="505"/>
      <c r="V119" s="505"/>
      <c r="W119" s="505"/>
      <c r="X119" s="505"/>
      <c r="Y119" s="505"/>
      <c r="Z119" s="505"/>
      <c r="AA119" s="505"/>
      <c r="AB119" s="505"/>
      <c r="AC119" s="505"/>
      <c r="AD119" s="505"/>
      <c r="AE119" s="505"/>
      <c r="AF119" s="505"/>
      <c r="AG119" s="505"/>
      <c r="AH119" s="505"/>
      <c r="AI119" s="505"/>
      <c r="AJ119" s="505"/>
      <c r="AK119" s="505"/>
      <c r="AL119" s="505"/>
      <c r="AM119" s="613"/>
      <c r="AN119" s="614"/>
    </row>
    <row r="120" spans="2:40" x14ac:dyDescent="0.3">
      <c r="B120" s="484"/>
      <c r="C120" s="485"/>
      <c r="D120" s="485"/>
      <c r="E120" s="485"/>
      <c r="F120" s="485"/>
      <c r="G120" s="486"/>
      <c r="H120" s="485"/>
      <c r="I120" s="485"/>
      <c r="J120" s="485"/>
      <c r="K120" s="485"/>
      <c r="L120" s="485"/>
      <c r="M120" s="485"/>
      <c r="N120" s="485"/>
      <c r="O120" s="485"/>
      <c r="P120" s="485"/>
      <c r="Q120" s="485"/>
      <c r="R120" s="485"/>
      <c r="S120" s="485"/>
      <c r="T120" s="485"/>
      <c r="U120" s="485"/>
      <c r="V120" s="485"/>
      <c r="W120" s="485"/>
      <c r="X120" s="485"/>
      <c r="Y120" s="485"/>
      <c r="Z120" s="485"/>
      <c r="AA120" s="485"/>
      <c r="AB120" s="485"/>
      <c r="AC120" s="485"/>
      <c r="AD120" s="485"/>
      <c r="AE120" s="485"/>
      <c r="AF120" s="485"/>
      <c r="AG120" s="485"/>
      <c r="AH120" s="485"/>
      <c r="AI120" s="485"/>
      <c r="AJ120" s="485"/>
      <c r="AK120" s="485"/>
      <c r="AL120" s="485"/>
      <c r="AM120" s="615"/>
      <c r="AN120" s="614"/>
    </row>
    <row r="121" spans="2:40" ht="16.5" customHeight="1" x14ac:dyDescent="0.3">
      <c r="B121" s="484"/>
      <c r="C121" s="485"/>
      <c r="D121" s="798" t="s">
        <v>647</v>
      </c>
      <c r="E121" s="798"/>
      <c r="F121" s="798"/>
      <c r="G121" s="798"/>
      <c r="H121" s="798"/>
      <c r="I121" s="798"/>
      <c r="J121" s="798"/>
      <c r="K121" s="798"/>
      <c r="L121" s="798"/>
      <c r="M121" s="798"/>
      <c r="N121" s="798"/>
      <c r="O121" s="798"/>
      <c r="P121" s="798"/>
      <c r="Q121" s="798"/>
      <c r="R121" s="798"/>
      <c r="S121" s="798"/>
      <c r="T121" s="798"/>
      <c r="U121" s="798"/>
      <c r="V121" s="798"/>
      <c r="W121" s="798"/>
      <c r="X121" s="798"/>
      <c r="Y121" s="798"/>
      <c r="Z121" s="798"/>
      <c r="AA121" s="798"/>
      <c r="AB121" s="798"/>
      <c r="AC121" s="798"/>
      <c r="AD121" s="798"/>
      <c r="AE121" s="798"/>
      <c r="AF121" s="798"/>
      <c r="AG121" s="798"/>
      <c r="AH121" s="798"/>
      <c r="AI121" s="798"/>
      <c r="AJ121" s="798"/>
      <c r="AK121" s="485"/>
      <c r="AL121" s="485"/>
      <c r="AM121" s="615"/>
      <c r="AN121" s="614"/>
    </row>
    <row r="122" spans="2:40" x14ac:dyDescent="0.3">
      <c r="B122" s="484"/>
      <c r="C122" s="485"/>
      <c r="D122" s="798"/>
      <c r="E122" s="798"/>
      <c r="F122" s="798"/>
      <c r="G122" s="798"/>
      <c r="H122" s="798"/>
      <c r="I122" s="798"/>
      <c r="J122" s="798"/>
      <c r="K122" s="798"/>
      <c r="L122" s="798"/>
      <c r="M122" s="798"/>
      <c r="N122" s="798"/>
      <c r="O122" s="798"/>
      <c r="P122" s="798"/>
      <c r="Q122" s="798"/>
      <c r="R122" s="798"/>
      <c r="S122" s="798"/>
      <c r="T122" s="798"/>
      <c r="U122" s="798"/>
      <c r="V122" s="798"/>
      <c r="W122" s="798"/>
      <c r="X122" s="798"/>
      <c r="Y122" s="798"/>
      <c r="Z122" s="798"/>
      <c r="AA122" s="798"/>
      <c r="AB122" s="798"/>
      <c r="AC122" s="798"/>
      <c r="AD122" s="798"/>
      <c r="AE122" s="798"/>
      <c r="AF122" s="798"/>
      <c r="AG122" s="798"/>
      <c r="AH122" s="798"/>
      <c r="AI122" s="798"/>
      <c r="AJ122" s="798"/>
      <c r="AK122" s="485"/>
      <c r="AL122" s="485"/>
      <c r="AM122" s="615"/>
      <c r="AN122" s="614"/>
    </row>
    <row r="123" spans="2:40" x14ac:dyDescent="0.3">
      <c r="B123" s="484"/>
      <c r="C123" s="485"/>
      <c r="D123" s="485"/>
      <c r="E123" s="485"/>
      <c r="F123" s="485"/>
      <c r="G123" s="486"/>
      <c r="H123" s="485"/>
      <c r="I123" s="485"/>
      <c r="J123" s="485"/>
      <c r="K123" s="485"/>
      <c r="L123" s="485"/>
      <c r="M123" s="485"/>
      <c r="N123" s="485"/>
      <c r="O123" s="485"/>
      <c r="P123" s="485"/>
      <c r="Q123" s="485"/>
      <c r="R123" s="485"/>
      <c r="S123" s="485"/>
      <c r="T123" s="485"/>
      <c r="U123" s="485"/>
      <c r="V123" s="485"/>
      <c r="W123" s="485"/>
      <c r="X123" s="485"/>
      <c r="Y123" s="485"/>
      <c r="Z123" s="485"/>
      <c r="AA123" s="485"/>
      <c r="AB123" s="485"/>
      <c r="AC123" s="485"/>
      <c r="AD123" s="485"/>
      <c r="AE123" s="485"/>
      <c r="AF123" s="485"/>
      <c r="AG123" s="485"/>
      <c r="AH123" s="485"/>
      <c r="AI123" s="485"/>
      <c r="AJ123" s="485"/>
      <c r="AK123" s="485"/>
      <c r="AL123" s="485"/>
      <c r="AM123" s="615"/>
      <c r="AN123" s="614"/>
    </row>
    <row r="124" spans="2:40" x14ac:dyDescent="0.3">
      <c r="B124" s="484"/>
      <c r="C124" s="485"/>
      <c r="D124" s="485"/>
      <c r="E124" s="485"/>
      <c r="F124" s="490" t="s">
        <v>445</v>
      </c>
      <c r="G124" s="491"/>
      <c r="H124" s="491"/>
      <c r="I124" s="491"/>
      <c r="J124" s="491"/>
      <c r="K124" s="491"/>
      <c r="L124" s="491"/>
      <c r="M124" s="491"/>
      <c r="N124" s="162"/>
      <c r="O124" s="162"/>
      <c r="P124" s="490" t="s">
        <v>446</v>
      </c>
      <c r="Q124" s="490"/>
      <c r="R124" s="569"/>
      <c r="S124" s="569"/>
      <c r="T124" s="569" t="s">
        <v>447</v>
      </c>
      <c r="U124" s="490"/>
      <c r="V124" s="490"/>
      <c r="W124" s="490"/>
      <c r="X124" s="490" t="s">
        <v>448</v>
      </c>
      <c r="Y124" s="616"/>
      <c r="Z124" s="617"/>
      <c r="AA124" s="617"/>
      <c r="AB124" s="617" t="s">
        <v>449</v>
      </c>
      <c r="AC124" s="617"/>
      <c r="AD124" s="485"/>
      <c r="AE124" s="485"/>
      <c r="AF124" s="485"/>
      <c r="AG124" s="485"/>
      <c r="AH124" s="485"/>
      <c r="AI124" s="485"/>
      <c r="AJ124" s="485"/>
      <c r="AK124" s="485"/>
      <c r="AL124" s="485"/>
      <c r="AM124" s="615"/>
      <c r="AN124" s="614"/>
    </row>
    <row r="125" spans="2:40" x14ac:dyDescent="0.3">
      <c r="B125" s="484"/>
      <c r="C125" s="485"/>
      <c r="D125" s="485"/>
      <c r="E125" s="485"/>
      <c r="F125" s="491" t="s">
        <v>450</v>
      </c>
      <c r="G125" s="618"/>
      <c r="H125" s="619"/>
      <c r="I125" s="353"/>
      <c r="J125" s="583"/>
      <c r="K125" s="583"/>
      <c r="L125" s="583"/>
      <c r="M125" s="618"/>
      <c r="N125" s="620">
        <v>5019</v>
      </c>
      <c r="O125" s="470"/>
      <c r="P125" s="621"/>
      <c r="Q125" s="494"/>
      <c r="R125" s="622"/>
      <c r="S125" s="620"/>
      <c r="T125" s="621"/>
      <c r="U125" s="494"/>
      <c r="V125" s="622"/>
      <c r="W125" s="620"/>
      <c r="X125" s="621"/>
      <c r="Y125" s="494"/>
      <c r="Z125" s="622"/>
      <c r="AA125" s="620"/>
      <c r="AB125" s="502">
        <v>8</v>
      </c>
      <c r="AC125" s="494"/>
      <c r="AD125" s="485"/>
      <c r="AE125" s="485"/>
      <c r="AF125" s="485"/>
      <c r="AG125" s="485"/>
      <c r="AH125" s="485"/>
      <c r="AI125" s="485"/>
      <c r="AJ125" s="485"/>
      <c r="AK125" s="485"/>
      <c r="AL125" s="485"/>
      <c r="AM125" s="615"/>
      <c r="AN125" s="614"/>
    </row>
    <row r="126" spans="2:40" x14ac:dyDescent="0.3">
      <c r="B126" s="484"/>
      <c r="C126" s="485"/>
      <c r="D126" s="485"/>
      <c r="E126" s="485"/>
      <c r="F126" s="491"/>
      <c r="G126" s="491"/>
      <c r="H126" s="470"/>
      <c r="I126" s="353"/>
      <c r="J126" s="491"/>
      <c r="K126" s="491"/>
      <c r="L126" s="491"/>
      <c r="M126" s="490"/>
      <c r="N126" s="623"/>
      <c r="O126" s="470"/>
      <c r="P126" s="583"/>
      <c r="Q126" s="583"/>
      <c r="R126" s="624"/>
      <c r="S126" s="623"/>
      <c r="T126" s="583"/>
      <c r="U126" s="494"/>
      <c r="V126" s="624"/>
      <c r="W126" s="623"/>
      <c r="X126" s="583"/>
      <c r="Y126" s="494"/>
      <c r="Z126" s="624"/>
      <c r="AA126" s="623"/>
      <c r="AB126" s="583"/>
      <c r="AC126" s="494"/>
      <c r="AD126" s="485"/>
      <c r="AE126" s="485"/>
      <c r="AF126" s="485"/>
      <c r="AG126" s="485"/>
      <c r="AH126" s="485"/>
      <c r="AI126" s="485"/>
      <c r="AJ126" s="485"/>
      <c r="AK126" s="485"/>
      <c r="AL126" s="485"/>
      <c r="AM126" s="615"/>
      <c r="AN126" s="614"/>
    </row>
    <row r="127" spans="2:40" x14ac:dyDescent="0.3">
      <c r="B127" s="484"/>
      <c r="C127" s="485"/>
      <c r="D127" s="485"/>
      <c r="E127" s="485"/>
      <c r="F127" s="491" t="s">
        <v>451</v>
      </c>
      <c r="G127" s="491"/>
      <c r="H127" s="470"/>
      <c r="I127" s="353"/>
      <c r="J127" s="491"/>
      <c r="K127" s="491"/>
      <c r="L127" s="491"/>
      <c r="M127" s="490"/>
      <c r="N127" s="557">
        <v>5020</v>
      </c>
      <c r="O127" s="470"/>
      <c r="P127" s="502"/>
      <c r="Q127" s="491"/>
      <c r="R127" s="625"/>
      <c r="S127" s="557"/>
      <c r="T127" s="502"/>
      <c r="U127" s="491"/>
      <c r="V127" s="625"/>
      <c r="W127" s="557"/>
      <c r="X127" s="502"/>
      <c r="Y127" s="625"/>
      <c r="Z127" s="625"/>
      <c r="AA127" s="557"/>
      <c r="AB127" s="502">
        <v>8</v>
      </c>
      <c r="AC127" s="494"/>
      <c r="AD127" s="485"/>
      <c r="AE127" s="485"/>
      <c r="AF127" s="485"/>
      <c r="AG127" s="485"/>
      <c r="AH127" s="485"/>
      <c r="AI127" s="485"/>
      <c r="AJ127" s="485"/>
      <c r="AK127" s="485"/>
      <c r="AL127" s="485"/>
      <c r="AM127" s="615"/>
      <c r="AN127" s="614"/>
    </row>
    <row r="128" spans="2:40" x14ac:dyDescent="0.3">
      <c r="B128" s="484"/>
      <c r="C128" s="485"/>
      <c r="D128" s="485"/>
      <c r="E128" s="485"/>
      <c r="F128" s="626"/>
      <c r="G128" s="626"/>
      <c r="H128" s="470"/>
      <c r="I128" s="353"/>
      <c r="J128" s="626"/>
      <c r="K128" s="626"/>
      <c r="L128" s="626"/>
      <c r="M128" s="626"/>
      <c r="N128" s="557"/>
      <c r="O128" s="470"/>
      <c r="P128" s="491"/>
      <c r="Q128" s="491"/>
      <c r="R128" s="625"/>
      <c r="S128" s="557"/>
      <c r="T128" s="491"/>
      <c r="U128" s="491"/>
      <c r="V128" s="625"/>
      <c r="W128" s="557"/>
      <c r="X128" s="491"/>
      <c r="Y128" s="491"/>
      <c r="Z128" s="625"/>
      <c r="AA128" s="557"/>
      <c r="AB128" s="491"/>
      <c r="AC128" s="524"/>
      <c r="AD128" s="485"/>
      <c r="AE128" s="485"/>
      <c r="AF128" s="485"/>
      <c r="AG128" s="485"/>
      <c r="AH128" s="485"/>
      <c r="AI128" s="485"/>
      <c r="AJ128" s="485"/>
      <c r="AK128" s="485"/>
      <c r="AL128" s="485"/>
      <c r="AM128" s="615"/>
      <c r="AN128" s="614"/>
    </row>
    <row r="129" spans="2:44" x14ac:dyDescent="0.3">
      <c r="B129" s="484"/>
      <c r="C129" s="485"/>
      <c r="D129" s="485"/>
      <c r="E129" s="485"/>
      <c r="F129" s="627" t="s">
        <v>452</v>
      </c>
      <c r="G129" s="626"/>
      <c r="H129" s="470"/>
      <c r="I129" s="353"/>
      <c r="J129" s="626"/>
      <c r="K129" s="626"/>
      <c r="L129" s="626"/>
      <c r="M129" s="626"/>
      <c r="N129" s="557">
        <v>5021</v>
      </c>
      <c r="O129" s="470"/>
      <c r="P129" s="502"/>
      <c r="Q129" s="491"/>
      <c r="R129" s="625"/>
      <c r="S129" s="557"/>
      <c r="T129" s="502"/>
      <c r="U129" s="491"/>
      <c r="V129" s="625"/>
      <c r="W129" s="557"/>
      <c r="X129" s="502"/>
      <c r="Y129" s="625"/>
      <c r="Z129" s="625"/>
      <c r="AA129" s="557"/>
      <c r="AB129" s="502">
        <v>8</v>
      </c>
      <c r="AC129" s="524"/>
      <c r="AD129" s="485"/>
      <c r="AE129" s="485"/>
      <c r="AF129" s="485"/>
      <c r="AG129" s="485"/>
      <c r="AH129" s="485"/>
      <c r="AI129" s="485"/>
      <c r="AJ129" s="485"/>
      <c r="AK129" s="485"/>
      <c r="AL129" s="485"/>
      <c r="AM129" s="615"/>
      <c r="AN129" s="614"/>
    </row>
    <row r="130" spans="2:44" x14ac:dyDescent="0.3">
      <c r="B130" s="484"/>
      <c r="C130" s="485"/>
      <c r="D130" s="485"/>
      <c r="E130" s="485"/>
      <c r="F130" s="626"/>
      <c r="G130" s="626"/>
      <c r="H130" s="470"/>
      <c r="I130" s="353"/>
      <c r="J130" s="626"/>
      <c r="K130" s="626"/>
      <c r="L130" s="626"/>
      <c r="M130" s="626"/>
      <c r="N130" s="557"/>
      <c r="O130" s="470"/>
      <c r="P130" s="491"/>
      <c r="Q130" s="491"/>
      <c r="R130" s="625"/>
      <c r="S130" s="557"/>
      <c r="T130" s="491"/>
      <c r="U130" s="491"/>
      <c r="V130" s="625"/>
      <c r="W130" s="557"/>
      <c r="X130" s="491"/>
      <c r="Y130" s="491"/>
      <c r="Z130" s="625"/>
      <c r="AA130" s="557"/>
      <c r="AB130" s="491"/>
      <c r="AC130" s="524"/>
      <c r="AD130" s="485"/>
      <c r="AE130" s="485"/>
      <c r="AF130" s="485"/>
      <c r="AG130" s="485"/>
      <c r="AH130" s="485"/>
      <c r="AI130" s="485"/>
      <c r="AJ130" s="485"/>
      <c r="AK130" s="485"/>
      <c r="AL130" s="485"/>
      <c r="AM130" s="615"/>
      <c r="AN130" s="614"/>
    </row>
    <row r="131" spans="2:44" x14ac:dyDescent="0.3">
      <c r="B131" s="484"/>
      <c r="C131" s="485"/>
      <c r="D131" s="485"/>
      <c r="E131" s="485"/>
      <c r="F131" s="627" t="s">
        <v>453</v>
      </c>
      <c r="G131" s="626"/>
      <c r="H131" s="470"/>
      <c r="I131" s="353"/>
      <c r="J131" s="626"/>
      <c r="K131" s="626"/>
      <c r="L131" s="626"/>
      <c r="M131" s="626"/>
      <c r="N131" s="557">
        <v>5022</v>
      </c>
      <c r="O131" s="470"/>
      <c r="P131" s="502"/>
      <c r="Q131" s="491"/>
      <c r="R131" s="625"/>
      <c r="S131" s="557"/>
      <c r="T131" s="502"/>
      <c r="U131" s="491"/>
      <c r="V131" s="625"/>
      <c r="W131" s="557"/>
      <c r="X131" s="502"/>
      <c r="Y131" s="491"/>
      <c r="Z131" s="625"/>
      <c r="AA131" s="557"/>
      <c r="AB131" s="502">
        <v>8</v>
      </c>
      <c r="AC131" s="524"/>
      <c r="AD131" s="485"/>
      <c r="AE131" s="485"/>
      <c r="AF131" s="485"/>
      <c r="AG131" s="485"/>
      <c r="AH131" s="485"/>
      <c r="AI131" s="485"/>
      <c r="AJ131" s="485"/>
      <c r="AK131" s="485"/>
      <c r="AL131" s="485"/>
      <c r="AM131" s="615"/>
      <c r="AN131" s="614"/>
    </row>
    <row r="132" spans="2:44" x14ac:dyDescent="0.3">
      <c r="B132" s="484"/>
      <c r="C132" s="485"/>
      <c r="D132" s="485"/>
      <c r="E132" s="485"/>
      <c r="F132" s="513"/>
      <c r="G132" s="513"/>
      <c r="H132" s="470"/>
      <c r="I132" s="353"/>
      <c r="J132" s="513"/>
      <c r="K132" s="513"/>
      <c r="L132" s="513"/>
      <c r="M132" s="513"/>
      <c r="N132" s="557"/>
      <c r="O132" s="470"/>
      <c r="P132" s="491"/>
      <c r="Q132" s="491"/>
      <c r="R132" s="625"/>
      <c r="S132" s="557"/>
      <c r="T132" s="491"/>
      <c r="U132" s="491"/>
      <c r="V132" s="625"/>
      <c r="W132" s="557"/>
      <c r="X132" s="491"/>
      <c r="Y132" s="491"/>
      <c r="Z132" s="625"/>
      <c r="AA132" s="557"/>
      <c r="AB132" s="491"/>
      <c r="AC132" s="524"/>
      <c r="AD132" s="485"/>
      <c r="AE132" s="485"/>
      <c r="AF132" s="485"/>
      <c r="AG132" s="485"/>
      <c r="AH132" s="485"/>
      <c r="AI132" s="485"/>
      <c r="AJ132" s="485"/>
      <c r="AK132" s="485"/>
      <c r="AL132" s="485"/>
      <c r="AM132" s="615"/>
      <c r="AN132" s="614"/>
    </row>
    <row r="133" spans="2:44" x14ac:dyDescent="0.3">
      <c r="B133" s="484"/>
      <c r="C133" s="485"/>
      <c r="D133" s="485"/>
      <c r="E133" s="485"/>
      <c r="F133" s="485" t="s">
        <v>454</v>
      </c>
      <c r="G133" s="513"/>
      <c r="H133" s="470"/>
      <c r="I133" s="353"/>
      <c r="J133" s="513"/>
      <c r="K133" s="513"/>
      <c r="L133" s="513"/>
      <c r="M133" s="513"/>
      <c r="N133" s="557">
        <v>5023</v>
      </c>
      <c r="O133" s="470"/>
      <c r="P133" s="502"/>
      <c r="Q133" s="491"/>
      <c r="R133" s="625"/>
      <c r="S133" s="557"/>
      <c r="T133" s="502"/>
      <c r="U133" s="491"/>
      <c r="V133" s="625"/>
      <c r="W133" s="557"/>
      <c r="X133" s="502"/>
      <c r="Y133" s="491"/>
      <c r="Z133" s="625"/>
      <c r="AA133" s="557"/>
      <c r="AB133" s="502">
        <v>8</v>
      </c>
      <c r="AC133" s="524"/>
      <c r="AD133" s="485"/>
      <c r="AE133" s="485"/>
      <c r="AF133" s="485"/>
      <c r="AG133" s="485"/>
      <c r="AH133" s="485"/>
      <c r="AI133" s="485"/>
      <c r="AJ133" s="485"/>
      <c r="AK133" s="485"/>
      <c r="AL133" s="485"/>
      <c r="AM133" s="615"/>
      <c r="AN133" s="614"/>
    </row>
    <row r="134" spans="2:44" x14ac:dyDescent="0.3">
      <c r="B134" s="484"/>
      <c r="C134" s="485"/>
      <c r="D134" s="485"/>
      <c r="E134" s="485"/>
      <c r="F134" s="485"/>
      <c r="G134" s="513"/>
      <c r="H134" s="470"/>
      <c r="I134" s="353"/>
      <c r="J134" s="513"/>
      <c r="K134" s="513"/>
      <c r="L134" s="513"/>
      <c r="M134" s="513"/>
      <c r="N134" s="557"/>
      <c r="O134" s="470"/>
      <c r="P134" s="491"/>
      <c r="Q134" s="491"/>
      <c r="R134" s="625"/>
      <c r="S134" s="557"/>
      <c r="T134" s="491"/>
      <c r="U134" s="491"/>
      <c r="V134" s="625"/>
      <c r="W134" s="557"/>
      <c r="X134" s="491"/>
      <c r="Y134" s="491"/>
      <c r="Z134" s="625"/>
      <c r="AA134" s="557"/>
      <c r="AB134" s="491"/>
      <c r="AC134" s="524"/>
      <c r="AD134" s="485"/>
      <c r="AE134" s="485"/>
      <c r="AF134" s="485"/>
      <c r="AG134" s="485"/>
      <c r="AH134" s="485"/>
      <c r="AI134" s="485"/>
      <c r="AJ134" s="485"/>
      <c r="AK134" s="485"/>
      <c r="AL134" s="485"/>
      <c r="AM134" s="615"/>
      <c r="AN134" s="614"/>
    </row>
    <row r="135" spans="2:44" x14ac:dyDescent="0.3">
      <c r="B135" s="484"/>
      <c r="C135" s="485"/>
      <c r="D135" s="485"/>
      <c r="E135" s="485"/>
      <c r="F135" s="485" t="s">
        <v>455</v>
      </c>
      <c r="G135" s="513"/>
      <c r="H135" s="470"/>
      <c r="I135" s="353"/>
      <c r="J135" s="513"/>
      <c r="K135" s="513"/>
      <c r="L135" s="513"/>
      <c r="M135" s="513"/>
      <c r="N135" s="557">
        <v>5024</v>
      </c>
      <c r="O135" s="470"/>
      <c r="P135" s="502"/>
      <c r="Q135" s="491"/>
      <c r="R135" s="625"/>
      <c r="S135" s="557"/>
      <c r="T135" s="502"/>
      <c r="U135" s="491"/>
      <c r="V135" s="625"/>
      <c r="W135" s="557"/>
      <c r="X135" s="502"/>
      <c r="Y135" s="491"/>
      <c r="Z135" s="625"/>
      <c r="AA135" s="557"/>
      <c r="AB135" s="502">
        <v>8</v>
      </c>
      <c r="AC135" s="524"/>
      <c r="AD135" s="485"/>
      <c r="AE135" s="485"/>
      <c r="AF135" s="485"/>
      <c r="AG135" s="485"/>
      <c r="AH135" s="485"/>
      <c r="AI135" s="485"/>
      <c r="AJ135" s="485"/>
      <c r="AK135" s="485"/>
      <c r="AL135" s="485"/>
      <c r="AM135" s="615"/>
      <c r="AN135" s="614"/>
    </row>
    <row r="136" spans="2:44" x14ac:dyDescent="0.3">
      <c r="B136" s="484"/>
      <c r="C136" s="485"/>
      <c r="D136" s="485"/>
      <c r="E136" s="485"/>
      <c r="F136" s="485"/>
      <c r="G136" s="486"/>
      <c r="H136" s="485"/>
      <c r="I136" s="485"/>
      <c r="J136" s="485"/>
      <c r="K136" s="485"/>
      <c r="L136" s="485"/>
      <c r="M136" s="485"/>
      <c r="N136" s="485"/>
      <c r="O136" s="485"/>
      <c r="P136" s="485"/>
      <c r="Q136" s="485"/>
      <c r="R136" s="485"/>
      <c r="S136" s="485"/>
      <c r="T136" s="485"/>
      <c r="U136" s="485"/>
      <c r="V136" s="485"/>
      <c r="W136" s="485"/>
      <c r="X136" s="485"/>
      <c r="Y136" s="485"/>
      <c r="Z136" s="485"/>
      <c r="AA136" s="485"/>
      <c r="AB136" s="485"/>
      <c r="AC136" s="485"/>
      <c r="AD136" s="485"/>
      <c r="AE136" s="485"/>
      <c r="AF136" s="485"/>
      <c r="AG136" s="485"/>
      <c r="AH136" s="485"/>
      <c r="AI136" s="485"/>
      <c r="AJ136" s="485"/>
      <c r="AK136" s="485"/>
      <c r="AL136" s="485"/>
      <c r="AM136" s="615"/>
      <c r="AN136" s="614"/>
    </row>
    <row r="137" spans="2:44" x14ac:dyDescent="0.3">
      <c r="B137" s="484"/>
      <c r="C137" s="590"/>
      <c r="D137" s="499"/>
      <c r="E137" s="628"/>
      <c r="F137" s="628"/>
      <c r="G137" s="628"/>
      <c r="H137" s="628"/>
      <c r="I137" s="628"/>
      <c r="J137" s="628"/>
      <c r="K137" s="628"/>
      <c r="L137" s="628"/>
      <c r="M137" s="628"/>
      <c r="N137" s="628"/>
      <c r="O137" s="628"/>
      <c r="P137" s="628"/>
      <c r="Q137" s="628"/>
      <c r="R137" s="628"/>
      <c r="S137" s="628"/>
      <c r="T137" s="628"/>
      <c r="U137" s="628"/>
      <c r="V137" s="628"/>
      <c r="W137" s="628"/>
      <c r="X137" s="628"/>
      <c r="Y137" s="476"/>
      <c r="Z137" s="476"/>
      <c r="AA137" s="476"/>
      <c r="AB137" s="476"/>
      <c r="AC137" s="476"/>
      <c r="AD137" s="476"/>
      <c r="AE137" s="476"/>
      <c r="AF137" s="554"/>
      <c r="AG137" s="554"/>
      <c r="AH137" s="476"/>
      <c r="AI137" s="476"/>
      <c r="AJ137" s="480"/>
      <c r="AK137" s="485"/>
      <c r="AL137" s="485"/>
      <c r="AM137" s="615"/>
      <c r="AN137" s="614"/>
    </row>
    <row r="138" spans="2:44" ht="16.5" customHeight="1" x14ac:dyDescent="0.3">
      <c r="B138" s="484"/>
      <c r="C138" s="629"/>
      <c r="D138" s="803" t="s">
        <v>648</v>
      </c>
      <c r="E138" s="803"/>
      <c r="F138" s="803"/>
      <c r="G138" s="803"/>
      <c r="H138" s="803"/>
      <c r="I138" s="803"/>
      <c r="J138" s="803"/>
      <c r="K138" s="803"/>
      <c r="L138" s="803"/>
      <c r="M138" s="803"/>
      <c r="N138" s="803"/>
      <c r="O138" s="803"/>
      <c r="P138" s="803"/>
      <c r="Q138" s="803"/>
      <c r="R138" s="803"/>
      <c r="S138" s="803"/>
      <c r="T138" s="803"/>
      <c r="U138" s="803"/>
      <c r="V138" s="803"/>
      <c r="W138" s="803"/>
      <c r="X138" s="630">
        <v>5016</v>
      </c>
      <c r="Y138" s="631" t="s">
        <v>456</v>
      </c>
      <c r="Z138" s="632"/>
      <c r="AA138" s="470"/>
      <c r="AB138" s="630">
        <v>5017</v>
      </c>
      <c r="AC138" s="486" t="s">
        <v>457</v>
      </c>
      <c r="AD138" s="502">
        <v>8</v>
      </c>
      <c r="AE138" s="470"/>
      <c r="AF138" s="633">
        <v>5018</v>
      </c>
      <c r="AG138" s="634" t="s">
        <v>458</v>
      </c>
      <c r="AH138" s="635"/>
      <c r="AI138" s="485"/>
      <c r="AJ138" s="487"/>
      <c r="AK138" s="485"/>
      <c r="AL138" s="485"/>
      <c r="AM138" s="615"/>
      <c r="AN138" s="614"/>
    </row>
    <row r="139" spans="2:44" x14ac:dyDescent="0.3">
      <c r="B139" s="484"/>
      <c r="C139" s="629"/>
      <c r="D139" s="803"/>
      <c r="E139" s="803"/>
      <c r="F139" s="803"/>
      <c r="G139" s="803"/>
      <c r="H139" s="803"/>
      <c r="I139" s="803"/>
      <c r="J139" s="803"/>
      <c r="K139" s="803"/>
      <c r="L139" s="803"/>
      <c r="M139" s="803"/>
      <c r="N139" s="803"/>
      <c r="O139" s="803"/>
      <c r="P139" s="803"/>
      <c r="Q139" s="803"/>
      <c r="R139" s="803"/>
      <c r="S139" s="803"/>
      <c r="T139" s="803"/>
      <c r="U139" s="803"/>
      <c r="V139" s="803"/>
      <c r="W139" s="803"/>
      <c r="X139" s="630"/>
      <c r="Y139" s="631"/>
      <c r="Z139" s="636"/>
      <c r="AA139" s="494"/>
      <c r="AB139" s="630"/>
      <c r="AC139" s="486"/>
      <c r="AD139" s="636"/>
      <c r="AE139" s="494"/>
      <c r="AF139" s="637"/>
      <c r="AG139" s="569"/>
      <c r="AH139" s="568"/>
      <c r="AI139" s="485"/>
      <c r="AJ139" s="487"/>
      <c r="AK139" s="485"/>
      <c r="AL139" s="485"/>
      <c r="AM139" s="615"/>
      <c r="AN139" s="614"/>
    </row>
    <row r="140" spans="2:44" x14ac:dyDescent="0.3">
      <c r="B140" s="484"/>
      <c r="C140" s="638"/>
      <c r="D140" s="639"/>
      <c r="E140" s="639"/>
      <c r="F140" s="639"/>
      <c r="G140" s="639"/>
      <c r="H140" s="639"/>
      <c r="I140" s="639"/>
      <c r="J140" s="639"/>
      <c r="K140" s="639"/>
      <c r="L140" s="639"/>
      <c r="M140" s="639"/>
      <c r="N140" s="639"/>
      <c r="O140" s="639"/>
      <c r="P140" s="639"/>
      <c r="Q140" s="639"/>
      <c r="R140" s="639"/>
      <c r="S140" s="639"/>
      <c r="T140" s="639"/>
      <c r="U140" s="639"/>
      <c r="V140" s="639"/>
      <c r="W140" s="639"/>
      <c r="X140" s="639"/>
      <c r="Y140" s="535"/>
      <c r="Z140" s="535"/>
      <c r="AA140" s="535"/>
      <c r="AB140" s="535"/>
      <c r="AC140" s="535"/>
      <c r="AD140" s="535"/>
      <c r="AE140" s="535"/>
      <c r="AF140" s="535"/>
      <c r="AG140" s="535"/>
      <c r="AH140" s="535"/>
      <c r="AI140" s="535"/>
      <c r="AJ140" s="598"/>
      <c r="AK140" s="490"/>
      <c r="AL140" s="485"/>
      <c r="AM140" s="615"/>
      <c r="AN140" s="614"/>
    </row>
    <row r="141" spans="2:44" ht="17.25" thickBot="1" x14ac:dyDescent="0.35">
      <c r="B141" s="530"/>
      <c r="C141" s="534"/>
      <c r="D141" s="534"/>
      <c r="E141" s="534"/>
      <c r="F141" s="534"/>
      <c r="G141" s="534"/>
      <c r="H141" s="534"/>
      <c r="I141" s="534"/>
      <c r="J141" s="534"/>
      <c r="K141" s="534"/>
      <c r="L141" s="534"/>
      <c r="M141" s="534"/>
      <c r="N141" s="534"/>
      <c r="O141" s="534"/>
      <c r="P141" s="534"/>
      <c r="Q141" s="534"/>
      <c r="R141" s="534"/>
      <c r="S141" s="534"/>
      <c r="T141" s="534"/>
      <c r="U141" s="534"/>
      <c r="V141" s="534"/>
      <c r="W141" s="534"/>
      <c r="X141" s="534"/>
      <c r="Y141" s="534"/>
      <c r="Z141" s="534"/>
      <c r="AA141" s="534"/>
      <c r="AB141" s="534"/>
      <c r="AC141" s="534"/>
      <c r="AD141" s="534"/>
      <c r="AE141" s="534"/>
      <c r="AF141" s="534"/>
      <c r="AG141" s="534"/>
      <c r="AH141" s="509"/>
      <c r="AI141" s="509"/>
      <c r="AJ141" s="509"/>
      <c r="AK141" s="509"/>
      <c r="AL141" s="509"/>
      <c r="AM141" s="640"/>
      <c r="AN141" s="641"/>
    </row>
    <row r="142" spans="2:44" x14ac:dyDescent="0.3">
      <c r="B142" s="238"/>
      <c r="C142" s="239"/>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39"/>
      <c r="AP142" s="239"/>
      <c r="AQ142" s="239"/>
      <c r="AR142" s="256"/>
    </row>
    <row r="143" spans="2:44" x14ac:dyDescent="0.3">
      <c r="B143" s="240"/>
      <c r="C143" s="804" t="s">
        <v>273</v>
      </c>
      <c r="D143" s="805"/>
      <c r="E143" s="805"/>
      <c r="F143" s="805"/>
      <c r="G143" s="805"/>
      <c r="H143" s="805"/>
      <c r="I143" s="805"/>
      <c r="J143" s="805"/>
      <c r="K143" s="805"/>
      <c r="L143" s="805"/>
      <c r="M143" s="805"/>
      <c r="N143" s="805"/>
      <c r="O143" s="805"/>
      <c r="P143" s="805"/>
      <c r="Q143" s="805"/>
      <c r="R143" s="805"/>
      <c r="S143" s="805"/>
      <c r="T143" s="805"/>
      <c r="U143" s="805"/>
      <c r="V143" s="805"/>
      <c r="W143" s="805"/>
      <c r="X143" s="805"/>
      <c r="Y143" s="805"/>
      <c r="Z143" s="805"/>
      <c r="AA143" s="805"/>
      <c r="AB143" s="805"/>
      <c r="AC143" s="805"/>
      <c r="AD143" s="805"/>
      <c r="AE143" s="806"/>
      <c r="AF143" s="813" t="s">
        <v>274</v>
      </c>
      <c r="AG143" s="814"/>
      <c r="AH143" s="814"/>
      <c r="AI143" s="814"/>
      <c r="AJ143" s="814"/>
      <c r="AK143" s="814"/>
      <c r="AL143" s="814"/>
      <c r="AM143" s="814"/>
      <c r="AN143" s="814"/>
      <c r="AO143" s="814"/>
      <c r="AP143" s="814"/>
      <c r="AQ143" s="815"/>
      <c r="AR143" s="257"/>
    </row>
    <row r="144" spans="2:44" x14ac:dyDescent="0.3">
      <c r="B144" s="240"/>
      <c r="C144" s="807"/>
      <c r="D144" s="808"/>
      <c r="E144" s="808"/>
      <c r="F144" s="808"/>
      <c r="G144" s="808"/>
      <c r="H144" s="808"/>
      <c r="I144" s="808"/>
      <c r="J144" s="808"/>
      <c r="K144" s="808"/>
      <c r="L144" s="808"/>
      <c r="M144" s="808"/>
      <c r="N144" s="808"/>
      <c r="O144" s="808"/>
      <c r="P144" s="808"/>
      <c r="Q144" s="808"/>
      <c r="R144" s="808"/>
      <c r="S144" s="808"/>
      <c r="T144" s="808"/>
      <c r="U144" s="808"/>
      <c r="V144" s="808"/>
      <c r="W144" s="808"/>
      <c r="X144" s="808"/>
      <c r="Y144" s="808"/>
      <c r="Z144" s="808"/>
      <c r="AA144" s="808"/>
      <c r="AB144" s="808"/>
      <c r="AC144" s="808"/>
      <c r="AD144" s="808"/>
      <c r="AE144" s="809"/>
      <c r="AF144" s="813">
        <v>2014</v>
      </c>
      <c r="AG144" s="814"/>
      <c r="AH144" s="814"/>
      <c r="AI144" s="814"/>
      <c r="AJ144" s="814"/>
      <c r="AK144" s="814"/>
      <c r="AL144" s="814"/>
      <c r="AM144" s="814"/>
      <c r="AN144" s="814"/>
      <c r="AO144" s="814"/>
      <c r="AP144" s="814"/>
      <c r="AQ144" s="815"/>
      <c r="AR144" s="257"/>
    </row>
    <row r="145" spans="2:44" ht="16.5" customHeight="1" x14ac:dyDescent="0.3">
      <c r="B145" s="240"/>
      <c r="C145" s="807"/>
      <c r="D145" s="808"/>
      <c r="E145" s="808"/>
      <c r="F145" s="808"/>
      <c r="G145" s="808"/>
      <c r="H145" s="808"/>
      <c r="I145" s="808"/>
      <c r="J145" s="808"/>
      <c r="K145" s="808"/>
      <c r="L145" s="808"/>
      <c r="M145" s="808"/>
      <c r="N145" s="808"/>
      <c r="O145" s="808"/>
      <c r="P145" s="808"/>
      <c r="Q145" s="808"/>
      <c r="R145" s="808"/>
      <c r="S145" s="808"/>
      <c r="T145" s="808"/>
      <c r="U145" s="808"/>
      <c r="V145" s="808"/>
      <c r="W145" s="808"/>
      <c r="X145" s="808"/>
      <c r="Y145" s="808"/>
      <c r="Z145" s="808"/>
      <c r="AA145" s="808"/>
      <c r="AB145" s="808"/>
      <c r="AC145" s="808"/>
      <c r="AD145" s="808"/>
      <c r="AE145" s="809"/>
      <c r="AF145" s="816" t="s">
        <v>275</v>
      </c>
      <c r="AG145" s="817"/>
      <c r="AH145" s="817"/>
      <c r="AI145" s="817"/>
      <c r="AJ145" s="817"/>
      <c r="AK145" s="818"/>
      <c r="AL145" s="816" t="s">
        <v>276</v>
      </c>
      <c r="AM145" s="817"/>
      <c r="AN145" s="817"/>
      <c r="AO145" s="817"/>
      <c r="AP145" s="817"/>
      <c r="AQ145" s="818"/>
      <c r="AR145" s="257"/>
    </row>
    <row r="146" spans="2:44" x14ac:dyDescent="0.3">
      <c r="B146" s="240"/>
      <c r="C146" s="810"/>
      <c r="D146" s="811"/>
      <c r="E146" s="811"/>
      <c r="F146" s="811"/>
      <c r="G146" s="811"/>
      <c r="H146" s="811"/>
      <c r="I146" s="811"/>
      <c r="J146" s="811"/>
      <c r="K146" s="811"/>
      <c r="L146" s="811"/>
      <c r="M146" s="811"/>
      <c r="N146" s="811"/>
      <c r="O146" s="811"/>
      <c r="P146" s="811"/>
      <c r="Q146" s="811"/>
      <c r="R146" s="811"/>
      <c r="S146" s="811"/>
      <c r="T146" s="811"/>
      <c r="U146" s="811"/>
      <c r="V146" s="811"/>
      <c r="W146" s="811"/>
      <c r="X146" s="811"/>
      <c r="Y146" s="811"/>
      <c r="Z146" s="811"/>
      <c r="AA146" s="811"/>
      <c r="AB146" s="811"/>
      <c r="AC146" s="811"/>
      <c r="AD146" s="811"/>
      <c r="AE146" s="812"/>
      <c r="AF146" s="813" t="s">
        <v>8</v>
      </c>
      <c r="AG146" s="814"/>
      <c r="AH146" s="815"/>
      <c r="AI146" s="813" t="s">
        <v>277</v>
      </c>
      <c r="AJ146" s="814"/>
      <c r="AK146" s="815"/>
      <c r="AL146" s="813" t="s">
        <v>8</v>
      </c>
      <c r="AM146" s="814"/>
      <c r="AN146" s="815"/>
      <c r="AO146" s="813" t="s">
        <v>277</v>
      </c>
      <c r="AP146" s="814"/>
      <c r="AQ146" s="815"/>
      <c r="AR146" s="257"/>
    </row>
    <row r="147" spans="2:44" x14ac:dyDescent="0.3">
      <c r="B147" s="240"/>
      <c r="C147" s="819" t="s">
        <v>118</v>
      </c>
      <c r="D147" s="820"/>
      <c r="E147" s="820"/>
      <c r="F147" s="820"/>
      <c r="G147" s="820"/>
      <c r="H147" s="820"/>
      <c r="I147" s="820"/>
      <c r="J147" s="820"/>
      <c r="K147" s="820"/>
      <c r="L147" s="820"/>
      <c r="M147" s="820"/>
      <c r="N147" s="820"/>
      <c r="O147" s="820"/>
      <c r="P147" s="820"/>
      <c r="Q147" s="820"/>
      <c r="R147" s="820"/>
      <c r="S147" s="820"/>
      <c r="T147" s="820"/>
      <c r="U147" s="820"/>
      <c r="V147" s="820"/>
      <c r="W147" s="820"/>
      <c r="X147" s="820"/>
      <c r="Y147" s="820"/>
      <c r="Z147" s="820"/>
      <c r="AA147" s="820"/>
      <c r="AB147" s="820"/>
      <c r="AC147" s="820"/>
      <c r="AD147" s="820"/>
      <c r="AE147" s="821"/>
      <c r="AF147" s="241" t="s">
        <v>278</v>
      </c>
      <c r="AG147" s="822">
        <v>55.083333333333329</v>
      </c>
      <c r="AH147" s="823"/>
      <c r="AI147" s="241" t="s">
        <v>279</v>
      </c>
      <c r="AJ147" s="822">
        <v>26.916666666666668</v>
      </c>
      <c r="AK147" s="823"/>
      <c r="AL147" s="241" t="s">
        <v>280</v>
      </c>
      <c r="AM147" s="822">
        <v>46.716666666666661</v>
      </c>
      <c r="AN147" s="823"/>
      <c r="AO147" s="241" t="s">
        <v>281</v>
      </c>
      <c r="AP147" s="822">
        <v>20.7</v>
      </c>
      <c r="AQ147" s="823"/>
      <c r="AR147" s="257"/>
    </row>
    <row r="148" spans="2:44" x14ac:dyDescent="0.3">
      <c r="B148" s="240"/>
      <c r="C148" s="819" t="s">
        <v>176</v>
      </c>
      <c r="D148" s="820"/>
      <c r="E148" s="820"/>
      <c r="F148" s="820"/>
      <c r="G148" s="820"/>
      <c r="H148" s="820"/>
      <c r="I148" s="820"/>
      <c r="J148" s="820"/>
      <c r="K148" s="820"/>
      <c r="L148" s="820"/>
      <c r="M148" s="820"/>
      <c r="N148" s="820"/>
      <c r="O148" s="820"/>
      <c r="P148" s="820"/>
      <c r="Q148" s="820"/>
      <c r="R148" s="820"/>
      <c r="S148" s="820"/>
      <c r="T148" s="820"/>
      <c r="U148" s="820"/>
      <c r="V148" s="820"/>
      <c r="W148" s="820"/>
      <c r="X148" s="820"/>
      <c r="Y148" s="820"/>
      <c r="Z148" s="820"/>
      <c r="AA148" s="820"/>
      <c r="AB148" s="820"/>
      <c r="AC148" s="820"/>
      <c r="AD148" s="820"/>
      <c r="AE148" s="821"/>
      <c r="AF148" s="241" t="s">
        <v>282</v>
      </c>
      <c r="AG148" s="822">
        <v>441.8333333333332</v>
      </c>
      <c r="AH148" s="823"/>
      <c r="AI148" s="241" t="s">
        <v>283</v>
      </c>
      <c r="AJ148" s="822">
        <v>395.00000000000006</v>
      </c>
      <c r="AK148" s="823"/>
      <c r="AL148" s="241" t="s">
        <v>284</v>
      </c>
      <c r="AM148" s="822">
        <v>290.05</v>
      </c>
      <c r="AN148" s="823"/>
      <c r="AO148" s="241" t="s">
        <v>285</v>
      </c>
      <c r="AP148" s="822">
        <v>279.89999999999998</v>
      </c>
      <c r="AQ148" s="823"/>
      <c r="AR148" s="257"/>
    </row>
    <row r="149" spans="2:44" x14ac:dyDescent="0.3">
      <c r="B149" s="240"/>
      <c r="C149" s="819" t="s">
        <v>120</v>
      </c>
      <c r="D149" s="820"/>
      <c r="E149" s="820"/>
      <c r="F149" s="820"/>
      <c r="G149" s="820"/>
      <c r="H149" s="820"/>
      <c r="I149" s="820"/>
      <c r="J149" s="820"/>
      <c r="K149" s="820"/>
      <c r="L149" s="820"/>
      <c r="M149" s="820"/>
      <c r="N149" s="820"/>
      <c r="O149" s="820"/>
      <c r="P149" s="820"/>
      <c r="Q149" s="820"/>
      <c r="R149" s="820"/>
      <c r="S149" s="820"/>
      <c r="T149" s="820"/>
      <c r="U149" s="820"/>
      <c r="V149" s="820"/>
      <c r="W149" s="820"/>
      <c r="X149" s="820"/>
      <c r="Y149" s="820"/>
      <c r="Z149" s="820"/>
      <c r="AA149" s="820"/>
      <c r="AB149" s="820"/>
      <c r="AC149" s="820"/>
      <c r="AD149" s="820"/>
      <c r="AE149" s="821"/>
      <c r="AF149" s="241" t="s">
        <v>286</v>
      </c>
      <c r="AG149" s="822">
        <v>38</v>
      </c>
      <c r="AH149" s="823"/>
      <c r="AI149" s="241" t="s">
        <v>287</v>
      </c>
      <c r="AJ149" s="822">
        <v>38</v>
      </c>
      <c r="AK149" s="823"/>
      <c r="AL149" s="241" t="s">
        <v>288</v>
      </c>
      <c r="AM149" s="822">
        <v>38</v>
      </c>
      <c r="AN149" s="823"/>
      <c r="AO149" s="241" t="s">
        <v>289</v>
      </c>
      <c r="AP149" s="822">
        <v>38</v>
      </c>
      <c r="AQ149" s="823"/>
      <c r="AR149" s="257"/>
    </row>
    <row r="150" spans="2:44" x14ac:dyDescent="0.3">
      <c r="B150" s="240"/>
      <c r="C150" s="459" t="s">
        <v>290</v>
      </c>
      <c r="D150" s="242"/>
      <c r="E150" s="242"/>
      <c r="F150" s="242"/>
      <c r="G150" s="242"/>
      <c r="H150" s="242"/>
      <c r="I150" s="243"/>
      <c r="J150" s="243"/>
      <c r="K150" s="243"/>
      <c r="L150" s="244"/>
      <c r="M150" s="243"/>
      <c r="N150" s="243"/>
      <c r="O150" s="243"/>
      <c r="P150" s="243"/>
      <c r="Q150" s="244"/>
      <c r="R150" s="243"/>
      <c r="S150" s="243"/>
      <c r="T150" s="243"/>
      <c r="U150" s="243"/>
      <c r="V150" s="243"/>
      <c r="W150" s="243"/>
      <c r="X150" s="243"/>
      <c r="Y150" s="243"/>
      <c r="Z150" s="243"/>
      <c r="AA150" s="243"/>
      <c r="AB150" s="243"/>
      <c r="AC150" s="243"/>
      <c r="AD150" s="243"/>
      <c r="AE150" s="245"/>
      <c r="AF150" s="241" t="s">
        <v>291</v>
      </c>
      <c r="AG150" s="822">
        <v>534.91666666666652</v>
      </c>
      <c r="AH150" s="823"/>
      <c r="AI150" s="241" t="s">
        <v>292</v>
      </c>
      <c r="AJ150" s="822">
        <v>459.91666666666674</v>
      </c>
      <c r="AK150" s="823"/>
      <c r="AL150" s="241" t="s">
        <v>293</v>
      </c>
      <c r="AM150" s="822">
        <v>374.76666666666665</v>
      </c>
      <c r="AN150" s="823"/>
      <c r="AO150" s="241" t="s">
        <v>294</v>
      </c>
      <c r="AP150" s="822">
        <v>338.59999999999997</v>
      </c>
      <c r="AQ150" s="823"/>
      <c r="AR150" s="257"/>
    </row>
    <row r="151" spans="2:44" ht="17.25" thickBot="1" x14ac:dyDescent="0.35">
      <c r="B151" s="246"/>
      <c r="C151" s="247"/>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8"/>
      <c r="AH151" s="247"/>
      <c r="AI151" s="247"/>
      <c r="AJ151" s="248"/>
      <c r="AK151" s="247"/>
      <c r="AL151" s="247"/>
      <c r="AM151" s="248"/>
      <c r="AN151" s="247"/>
      <c r="AO151" s="247"/>
      <c r="AP151" s="248"/>
      <c r="AQ151" s="247"/>
      <c r="AR151" s="258"/>
    </row>
    <row r="152" spans="2:44" ht="17.25" thickBot="1" x14ac:dyDescent="0.35">
      <c r="B152" s="237"/>
      <c r="C152" s="249"/>
      <c r="D152" s="249"/>
      <c r="E152" s="249"/>
      <c r="F152" s="249"/>
      <c r="G152" s="249"/>
      <c r="H152" s="249"/>
      <c r="I152" s="249"/>
      <c r="J152" s="249"/>
      <c r="K152" s="249"/>
      <c r="L152" s="249"/>
      <c r="M152" s="249"/>
      <c r="N152" s="249"/>
      <c r="O152" s="249"/>
      <c r="P152" s="249"/>
      <c r="Q152" s="249"/>
      <c r="R152" s="249"/>
      <c r="S152" s="249"/>
      <c r="T152" s="249"/>
      <c r="U152" s="249"/>
      <c r="V152" s="249"/>
      <c r="W152" s="249"/>
      <c r="X152" s="249"/>
      <c r="Y152" s="249"/>
      <c r="Z152" s="249"/>
      <c r="AA152" s="249"/>
      <c r="AB152" s="249"/>
      <c r="AC152" s="249"/>
      <c r="AD152" s="249"/>
      <c r="AE152" s="249"/>
      <c r="AF152" s="249"/>
      <c r="AG152" s="250"/>
      <c r="AH152" s="249"/>
      <c r="AI152" s="249"/>
      <c r="AJ152" s="250"/>
      <c r="AK152" s="249"/>
      <c r="AL152" s="249"/>
      <c r="AM152" s="250"/>
      <c r="AN152" s="249"/>
      <c r="AO152" s="249"/>
      <c r="AP152" s="250"/>
      <c r="AQ152" s="249"/>
      <c r="AR152" s="249"/>
    </row>
    <row r="153" spans="2:44" x14ac:dyDescent="0.3">
      <c r="B153" s="238"/>
      <c r="C153" s="239"/>
      <c r="D153" s="239"/>
      <c r="E153" s="239"/>
      <c r="F153" s="239"/>
      <c r="G153" s="239"/>
      <c r="H153" s="239"/>
      <c r="I153" s="239"/>
      <c r="J153" s="239"/>
      <c r="K153" s="239"/>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39"/>
      <c r="AL153" s="239"/>
      <c r="AM153" s="239"/>
      <c r="AN153" s="239"/>
      <c r="AO153" s="239"/>
      <c r="AP153" s="239"/>
      <c r="AQ153" s="239"/>
      <c r="AR153" s="256"/>
    </row>
    <row r="154" spans="2:44" x14ac:dyDescent="0.3">
      <c r="B154" s="240"/>
      <c r="C154" s="804" t="s">
        <v>295</v>
      </c>
      <c r="D154" s="805"/>
      <c r="E154" s="805"/>
      <c r="F154" s="805"/>
      <c r="G154" s="805"/>
      <c r="H154" s="805"/>
      <c r="I154" s="805"/>
      <c r="J154" s="805"/>
      <c r="K154" s="805"/>
      <c r="L154" s="805"/>
      <c r="M154" s="805"/>
      <c r="N154" s="805"/>
      <c r="O154" s="805"/>
      <c r="P154" s="805"/>
      <c r="Q154" s="805"/>
      <c r="R154" s="805"/>
      <c r="S154" s="805"/>
      <c r="T154" s="805"/>
      <c r="U154" s="805"/>
      <c r="V154" s="805"/>
      <c r="W154" s="805"/>
      <c r="X154" s="805"/>
      <c r="Y154" s="805"/>
      <c r="Z154" s="805"/>
      <c r="AA154" s="805"/>
      <c r="AB154" s="805"/>
      <c r="AC154" s="805"/>
      <c r="AD154" s="805"/>
      <c r="AE154" s="806"/>
      <c r="AF154" s="813" t="s">
        <v>274</v>
      </c>
      <c r="AG154" s="814"/>
      <c r="AH154" s="814"/>
      <c r="AI154" s="814"/>
      <c r="AJ154" s="814"/>
      <c r="AK154" s="814"/>
      <c r="AL154" s="814"/>
      <c r="AM154" s="814"/>
      <c r="AN154" s="814"/>
      <c r="AO154" s="814"/>
      <c r="AP154" s="814"/>
      <c r="AQ154" s="815"/>
      <c r="AR154" s="257"/>
    </row>
    <row r="155" spans="2:44" x14ac:dyDescent="0.3">
      <c r="B155" s="240"/>
      <c r="C155" s="807"/>
      <c r="D155" s="808"/>
      <c r="E155" s="808"/>
      <c r="F155" s="808"/>
      <c r="G155" s="808"/>
      <c r="H155" s="808"/>
      <c r="I155" s="808"/>
      <c r="J155" s="808"/>
      <c r="K155" s="808"/>
      <c r="L155" s="808"/>
      <c r="M155" s="808"/>
      <c r="N155" s="808"/>
      <c r="O155" s="808"/>
      <c r="P155" s="808"/>
      <c r="Q155" s="808"/>
      <c r="R155" s="808"/>
      <c r="S155" s="808"/>
      <c r="T155" s="808"/>
      <c r="U155" s="808"/>
      <c r="V155" s="808"/>
      <c r="W155" s="808"/>
      <c r="X155" s="808"/>
      <c r="Y155" s="808"/>
      <c r="Z155" s="808"/>
      <c r="AA155" s="808"/>
      <c r="AB155" s="808"/>
      <c r="AC155" s="808"/>
      <c r="AD155" s="808"/>
      <c r="AE155" s="809"/>
      <c r="AF155" s="813">
        <v>2014</v>
      </c>
      <c r="AG155" s="814"/>
      <c r="AH155" s="814"/>
      <c r="AI155" s="814"/>
      <c r="AJ155" s="814"/>
      <c r="AK155" s="814"/>
      <c r="AL155" s="814"/>
      <c r="AM155" s="814"/>
      <c r="AN155" s="814"/>
      <c r="AO155" s="814"/>
      <c r="AP155" s="814"/>
      <c r="AQ155" s="815"/>
      <c r="AR155" s="257"/>
    </row>
    <row r="156" spans="2:44" ht="16.5" customHeight="1" x14ac:dyDescent="0.3">
      <c r="B156" s="240"/>
      <c r="C156" s="807"/>
      <c r="D156" s="808"/>
      <c r="E156" s="808"/>
      <c r="F156" s="808"/>
      <c r="G156" s="808"/>
      <c r="H156" s="808"/>
      <c r="I156" s="808"/>
      <c r="J156" s="808"/>
      <c r="K156" s="808"/>
      <c r="L156" s="808"/>
      <c r="M156" s="808"/>
      <c r="N156" s="808"/>
      <c r="O156" s="808"/>
      <c r="P156" s="808"/>
      <c r="Q156" s="808"/>
      <c r="R156" s="808"/>
      <c r="S156" s="808"/>
      <c r="T156" s="808"/>
      <c r="U156" s="808"/>
      <c r="V156" s="808"/>
      <c r="W156" s="808"/>
      <c r="X156" s="808"/>
      <c r="Y156" s="808"/>
      <c r="Z156" s="808"/>
      <c r="AA156" s="808"/>
      <c r="AB156" s="808"/>
      <c r="AC156" s="808"/>
      <c r="AD156" s="808"/>
      <c r="AE156" s="809"/>
      <c r="AF156" s="816" t="s">
        <v>275</v>
      </c>
      <c r="AG156" s="817"/>
      <c r="AH156" s="817"/>
      <c r="AI156" s="817"/>
      <c r="AJ156" s="817"/>
      <c r="AK156" s="818"/>
      <c r="AL156" s="816" t="s">
        <v>276</v>
      </c>
      <c r="AM156" s="817"/>
      <c r="AN156" s="817"/>
      <c r="AO156" s="817"/>
      <c r="AP156" s="817"/>
      <c r="AQ156" s="818"/>
      <c r="AR156" s="257"/>
    </row>
    <row r="157" spans="2:44" x14ac:dyDescent="0.3">
      <c r="B157" s="240"/>
      <c r="C157" s="810"/>
      <c r="D157" s="811"/>
      <c r="E157" s="811"/>
      <c r="F157" s="811"/>
      <c r="G157" s="811"/>
      <c r="H157" s="811"/>
      <c r="I157" s="811"/>
      <c r="J157" s="811"/>
      <c r="K157" s="811"/>
      <c r="L157" s="811"/>
      <c r="M157" s="811"/>
      <c r="N157" s="811"/>
      <c r="O157" s="811"/>
      <c r="P157" s="811"/>
      <c r="Q157" s="811"/>
      <c r="R157" s="811"/>
      <c r="S157" s="811"/>
      <c r="T157" s="811"/>
      <c r="U157" s="811"/>
      <c r="V157" s="811"/>
      <c r="W157" s="811"/>
      <c r="X157" s="811"/>
      <c r="Y157" s="811"/>
      <c r="Z157" s="811"/>
      <c r="AA157" s="811"/>
      <c r="AB157" s="811"/>
      <c r="AC157" s="811"/>
      <c r="AD157" s="811"/>
      <c r="AE157" s="812"/>
      <c r="AF157" s="813" t="s">
        <v>8</v>
      </c>
      <c r="AG157" s="814"/>
      <c r="AH157" s="815"/>
      <c r="AI157" s="813" t="s">
        <v>277</v>
      </c>
      <c r="AJ157" s="814"/>
      <c r="AK157" s="815"/>
      <c r="AL157" s="813" t="s">
        <v>8</v>
      </c>
      <c r="AM157" s="814"/>
      <c r="AN157" s="815"/>
      <c r="AO157" s="813" t="s">
        <v>277</v>
      </c>
      <c r="AP157" s="814"/>
      <c r="AQ157" s="815"/>
      <c r="AR157" s="257"/>
    </row>
    <row r="158" spans="2:44" x14ac:dyDescent="0.3">
      <c r="B158" s="240"/>
      <c r="C158" s="819" t="s">
        <v>118</v>
      </c>
      <c r="D158" s="820"/>
      <c r="E158" s="820"/>
      <c r="F158" s="820"/>
      <c r="G158" s="820"/>
      <c r="H158" s="820"/>
      <c r="I158" s="820"/>
      <c r="J158" s="820"/>
      <c r="K158" s="820"/>
      <c r="L158" s="820"/>
      <c r="M158" s="820"/>
      <c r="N158" s="820"/>
      <c r="O158" s="820"/>
      <c r="P158" s="820"/>
      <c r="Q158" s="820"/>
      <c r="R158" s="820"/>
      <c r="S158" s="820"/>
      <c r="T158" s="820"/>
      <c r="U158" s="820"/>
      <c r="V158" s="820"/>
      <c r="W158" s="820"/>
      <c r="X158" s="820"/>
      <c r="Y158" s="820"/>
      <c r="Z158" s="820"/>
      <c r="AA158" s="820"/>
      <c r="AB158" s="820"/>
      <c r="AC158" s="820"/>
      <c r="AD158" s="820"/>
      <c r="AE158" s="821"/>
      <c r="AF158" s="241" t="s">
        <v>278</v>
      </c>
      <c r="AG158" s="822">
        <v>13.666666666666666</v>
      </c>
      <c r="AH158" s="823"/>
      <c r="AI158" s="241" t="s">
        <v>279</v>
      </c>
      <c r="AJ158" s="822">
        <v>5.5</v>
      </c>
      <c r="AK158" s="823"/>
      <c r="AL158" s="241" t="s">
        <v>280</v>
      </c>
      <c r="AM158" s="822">
        <v>13.666666666666666</v>
      </c>
      <c r="AN158" s="823"/>
      <c r="AO158" s="241" t="s">
        <v>281</v>
      </c>
      <c r="AP158" s="822">
        <v>5.5</v>
      </c>
      <c r="AQ158" s="823"/>
      <c r="AR158" s="257"/>
    </row>
    <row r="159" spans="2:44" x14ac:dyDescent="0.3">
      <c r="B159" s="240"/>
      <c r="C159" s="819" t="s">
        <v>176</v>
      </c>
      <c r="D159" s="820"/>
      <c r="E159" s="820"/>
      <c r="F159" s="820"/>
      <c r="G159" s="820"/>
      <c r="H159" s="820"/>
      <c r="I159" s="820"/>
      <c r="J159" s="820"/>
      <c r="K159" s="820"/>
      <c r="L159" s="820"/>
      <c r="M159" s="820"/>
      <c r="N159" s="820"/>
      <c r="O159" s="820"/>
      <c r="P159" s="820"/>
      <c r="Q159" s="820"/>
      <c r="R159" s="820"/>
      <c r="S159" s="820"/>
      <c r="T159" s="820"/>
      <c r="U159" s="820"/>
      <c r="V159" s="820"/>
      <c r="W159" s="820"/>
      <c r="X159" s="820"/>
      <c r="Y159" s="820"/>
      <c r="Z159" s="820"/>
      <c r="AA159" s="820"/>
      <c r="AB159" s="820"/>
      <c r="AC159" s="820"/>
      <c r="AD159" s="820"/>
      <c r="AE159" s="821"/>
      <c r="AF159" s="241" t="s">
        <v>282</v>
      </c>
      <c r="AG159" s="822">
        <v>83.166666666666671</v>
      </c>
      <c r="AH159" s="823"/>
      <c r="AI159" s="241" t="s">
        <v>283</v>
      </c>
      <c r="AJ159" s="822">
        <v>73.666666666666657</v>
      </c>
      <c r="AK159" s="823"/>
      <c r="AL159" s="241" t="s">
        <v>284</v>
      </c>
      <c r="AM159" s="822">
        <v>41.9</v>
      </c>
      <c r="AN159" s="823"/>
      <c r="AO159" s="241" t="s">
        <v>285</v>
      </c>
      <c r="AP159" s="822">
        <v>39.9</v>
      </c>
      <c r="AQ159" s="823"/>
      <c r="AR159" s="257"/>
    </row>
    <row r="160" spans="2:44" x14ac:dyDescent="0.3">
      <c r="B160" s="240"/>
      <c r="C160" s="819" t="s">
        <v>120</v>
      </c>
      <c r="D160" s="820"/>
      <c r="E160" s="820"/>
      <c r="F160" s="820"/>
      <c r="G160" s="820"/>
      <c r="H160" s="820"/>
      <c r="I160" s="820"/>
      <c r="J160" s="820"/>
      <c r="K160" s="820"/>
      <c r="L160" s="820"/>
      <c r="M160" s="820"/>
      <c r="N160" s="820"/>
      <c r="O160" s="820"/>
      <c r="P160" s="820"/>
      <c r="Q160" s="820"/>
      <c r="R160" s="820"/>
      <c r="S160" s="820"/>
      <c r="T160" s="820"/>
      <c r="U160" s="820"/>
      <c r="V160" s="820"/>
      <c r="W160" s="820"/>
      <c r="X160" s="820"/>
      <c r="Y160" s="820"/>
      <c r="Z160" s="820"/>
      <c r="AA160" s="820"/>
      <c r="AB160" s="820"/>
      <c r="AC160" s="820"/>
      <c r="AD160" s="820"/>
      <c r="AE160" s="821"/>
      <c r="AF160" s="241" t="s">
        <v>286</v>
      </c>
      <c r="AG160" s="822">
        <v>2</v>
      </c>
      <c r="AH160" s="823"/>
      <c r="AI160" s="241" t="s">
        <v>287</v>
      </c>
      <c r="AJ160" s="822">
        <v>2</v>
      </c>
      <c r="AK160" s="823"/>
      <c r="AL160" s="241" t="s">
        <v>288</v>
      </c>
      <c r="AM160" s="822">
        <v>2</v>
      </c>
      <c r="AN160" s="823"/>
      <c r="AO160" s="241" t="s">
        <v>289</v>
      </c>
      <c r="AP160" s="822">
        <v>2</v>
      </c>
      <c r="AQ160" s="823"/>
      <c r="AR160" s="257"/>
    </row>
    <row r="161" spans="2:44" x14ac:dyDescent="0.3">
      <c r="B161" s="240"/>
      <c r="C161" s="459" t="s">
        <v>290</v>
      </c>
      <c r="D161" s="242"/>
      <c r="E161" s="242"/>
      <c r="F161" s="242"/>
      <c r="G161" s="242"/>
      <c r="H161" s="242"/>
      <c r="I161" s="243"/>
      <c r="J161" s="243"/>
      <c r="K161" s="243"/>
      <c r="L161" s="244"/>
      <c r="M161" s="243"/>
      <c r="N161" s="243"/>
      <c r="O161" s="243"/>
      <c r="P161" s="243"/>
      <c r="Q161" s="244"/>
      <c r="R161" s="243"/>
      <c r="S161" s="243"/>
      <c r="T161" s="243"/>
      <c r="U161" s="243"/>
      <c r="V161" s="243"/>
      <c r="W161" s="243"/>
      <c r="X161" s="243"/>
      <c r="Y161" s="243"/>
      <c r="Z161" s="243"/>
      <c r="AA161" s="243"/>
      <c r="AB161" s="243"/>
      <c r="AC161" s="243"/>
      <c r="AD161" s="243"/>
      <c r="AE161" s="245"/>
      <c r="AF161" s="241" t="s">
        <v>291</v>
      </c>
      <c r="AG161" s="822">
        <v>98.833333333333343</v>
      </c>
      <c r="AH161" s="823"/>
      <c r="AI161" s="241" t="s">
        <v>292</v>
      </c>
      <c r="AJ161" s="822">
        <v>81.166666666666657</v>
      </c>
      <c r="AK161" s="823"/>
      <c r="AL161" s="241" t="s">
        <v>293</v>
      </c>
      <c r="AM161" s="822">
        <v>57.566666666666663</v>
      </c>
      <c r="AN161" s="823"/>
      <c r="AO161" s="241" t="s">
        <v>294</v>
      </c>
      <c r="AP161" s="822">
        <v>47.4</v>
      </c>
      <c r="AQ161" s="823"/>
      <c r="AR161" s="257"/>
    </row>
    <row r="162" spans="2:44" ht="17.25" thickBot="1" x14ac:dyDescent="0.35">
      <c r="B162" s="246"/>
      <c r="C162" s="247"/>
      <c r="D162" s="247"/>
      <c r="E162" s="247"/>
      <c r="F162" s="247"/>
      <c r="G162" s="247"/>
      <c r="H162" s="247"/>
      <c r="I162" s="247"/>
      <c r="J162" s="247"/>
      <c r="K162" s="247"/>
      <c r="L162" s="247"/>
      <c r="M162" s="247"/>
      <c r="N162" s="247"/>
      <c r="O162" s="247"/>
      <c r="P162" s="247"/>
      <c r="Q162" s="247"/>
      <c r="R162" s="247"/>
      <c r="S162" s="247"/>
      <c r="T162" s="247"/>
      <c r="U162" s="247"/>
      <c r="V162" s="247"/>
      <c r="W162" s="247"/>
      <c r="X162" s="247"/>
      <c r="Y162" s="247"/>
      <c r="Z162" s="247"/>
      <c r="AA162" s="247"/>
      <c r="AB162" s="247"/>
      <c r="AC162" s="247"/>
      <c r="AD162" s="247"/>
      <c r="AE162" s="247"/>
      <c r="AF162" s="247"/>
      <c r="AG162" s="248"/>
      <c r="AH162" s="247"/>
      <c r="AI162" s="247"/>
      <c r="AJ162" s="248"/>
      <c r="AK162" s="247"/>
      <c r="AL162" s="247"/>
      <c r="AM162" s="248"/>
      <c r="AN162" s="247"/>
      <c r="AO162" s="247"/>
      <c r="AP162" s="248"/>
      <c r="AQ162" s="247"/>
      <c r="AR162" s="258"/>
    </row>
    <row r="163" spans="2:44" ht="17.25" thickBot="1" x14ac:dyDescent="0.35">
      <c r="B163" s="237"/>
      <c r="C163" s="249"/>
      <c r="D163" s="249"/>
      <c r="E163" s="249"/>
      <c r="F163" s="249"/>
      <c r="G163" s="249"/>
      <c r="H163" s="249"/>
      <c r="I163" s="249"/>
      <c r="J163" s="249"/>
      <c r="K163" s="249"/>
      <c r="L163" s="249"/>
      <c r="M163" s="249"/>
      <c r="N163" s="249"/>
      <c r="O163" s="249"/>
      <c r="P163" s="249"/>
      <c r="Q163" s="249"/>
      <c r="R163" s="249"/>
      <c r="S163" s="249"/>
      <c r="T163" s="249"/>
      <c r="U163" s="249"/>
      <c r="V163" s="249"/>
      <c r="W163" s="249"/>
      <c r="X163" s="249"/>
      <c r="Y163" s="249"/>
      <c r="Z163" s="249"/>
      <c r="AA163" s="249"/>
      <c r="AB163" s="249"/>
      <c r="AC163" s="249"/>
      <c r="AD163" s="249"/>
      <c r="AE163" s="249"/>
      <c r="AF163" s="249"/>
      <c r="AG163" s="250"/>
      <c r="AH163" s="249"/>
      <c r="AI163" s="249"/>
      <c r="AJ163" s="250"/>
      <c r="AK163" s="249"/>
      <c r="AL163" s="249"/>
      <c r="AM163" s="250"/>
      <c r="AN163" s="249"/>
      <c r="AO163" s="249"/>
      <c r="AP163" s="250"/>
      <c r="AQ163" s="249"/>
      <c r="AR163" s="249"/>
    </row>
    <row r="164" spans="2:44" x14ac:dyDescent="0.3">
      <c r="B164" s="238"/>
      <c r="C164" s="239"/>
      <c r="D164" s="239"/>
      <c r="E164" s="239"/>
      <c r="F164" s="239"/>
      <c r="G164" s="239"/>
      <c r="H164" s="239"/>
      <c r="I164" s="239"/>
      <c r="J164" s="239"/>
      <c r="K164" s="239"/>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39"/>
      <c r="AP164" s="239"/>
      <c r="AQ164" s="239"/>
      <c r="AR164" s="256"/>
    </row>
    <row r="165" spans="2:44" x14ac:dyDescent="0.3">
      <c r="B165" s="240"/>
      <c r="C165" s="804" t="s">
        <v>296</v>
      </c>
      <c r="D165" s="805"/>
      <c r="E165" s="805"/>
      <c r="F165" s="805"/>
      <c r="G165" s="805"/>
      <c r="H165" s="805"/>
      <c r="I165" s="805"/>
      <c r="J165" s="805"/>
      <c r="K165" s="805"/>
      <c r="L165" s="805"/>
      <c r="M165" s="805"/>
      <c r="N165" s="805"/>
      <c r="O165" s="805"/>
      <c r="P165" s="805"/>
      <c r="Q165" s="805"/>
      <c r="R165" s="805"/>
      <c r="S165" s="805"/>
      <c r="T165" s="805"/>
      <c r="U165" s="805"/>
      <c r="V165" s="805"/>
      <c r="W165" s="805"/>
      <c r="X165" s="805"/>
      <c r="Y165" s="805"/>
      <c r="Z165" s="805"/>
      <c r="AA165" s="805"/>
      <c r="AB165" s="805"/>
      <c r="AC165" s="805"/>
      <c r="AD165" s="805"/>
      <c r="AE165" s="806"/>
      <c r="AF165" s="813" t="s">
        <v>274</v>
      </c>
      <c r="AG165" s="814"/>
      <c r="AH165" s="814"/>
      <c r="AI165" s="814"/>
      <c r="AJ165" s="814"/>
      <c r="AK165" s="814"/>
      <c r="AL165" s="814"/>
      <c r="AM165" s="814"/>
      <c r="AN165" s="814"/>
      <c r="AO165" s="814"/>
      <c r="AP165" s="814"/>
      <c r="AQ165" s="815"/>
      <c r="AR165" s="257"/>
    </row>
    <row r="166" spans="2:44" x14ac:dyDescent="0.3">
      <c r="B166" s="240"/>
      <c r="C166" s="807"/>
      <c r="D166" s="808"/>
      <c r="E166" s="808"/>
      <c r="F166" s="808"/>
      <c r="G166" s="808"/>
      <c r="H166" s="808"/>
      <c r="I166" s="808"/>
      <c r="J166" s="808"/>
      <c r="K166" s="808"/>
      <c r="L166" s="808"/>
      <c r="M166" s="808"/>
      <c r="N166" s="808"/>
      <c r="O166" s="808"/>
      <c r="P166" s="808"/>
      <c r="Q166" s="808"/>
      <c r="R166" s="808"/>
      <c r="S166" s="808"/>
      <c r="T166" s="808"/>
      <c r="U166" s="808"/>
      <c r="V166" s="808"/>
      <c r="W166" s="808"/>
      <c r="X166" s="808"/>
      <c r="Y166" s="808"/>
      <c r="Z166" s="808"/>
      <c r="AA166" s="808"/>
      <c r="AB166" s="808"/>
      <c r="AC166" s="808"/>
      <c r="AD166" s="808"/>
      <c r="AE166" s="809"/>
      <c r="AF166" s="813" t="s">
        <v>443</v>
      </c>
      <c r="AG166" s="814"/>
      <c r="AH166" s="814"/>
      <c r="AI166" s="814"/>
      <c r="AJ166" s="814"/>
      <c r="AK166" s="814"/>
      <c r="AL166" s="814"/>
      <c r="AM166" s="814"/>
      <c r="AN166" s="814"/>
      <c r="AO166" s="814"/>
      <c r="AP166" s="814"/>
      <c r="AQ166" s="815"/>
      <c r="AR166" s="257"/>
    </row>
    <row r="167" spans="2:44" ht="16.5" customHeight="1" x14ac:dyDescent="0.3">
      <c r="B167" s="240"/>
      <c r="C167" s="807"/>
      <c r="D167" s="808"/>
      <c r="E167" s="808"/>
      <c r="F167" s="808"/>
      <c r="G167" s="808"/>
      <c r="H167" s="808"/>
      <c r="I167" s="808"/>
      <c r="J167" s="808"/>
      <c r="K167" s="808"/>
      <c r="L167" s="808"/>
      <c r="M167" s="808"/>
      <c r="N167" s="808"/>
      <c r="O167" s="808"/>
      <c r="P167" s="808"/>
      <c r="Q167" s="808"/>
      <c r="R167" s="808"/>
      <c r="S167" s="808"/>
      <c r="T167" s="808"/>
      <c r="U167" s="808"/>
      <c r="V167" s="808"/>
      <c r="W167" s="808"/>
      <c r="X167" s="808"/>
      <c r="Y167" s="808"/>
      <c r="Z167" s="808"/>
      <c r="AA167" s="808"/>
      <c r="AB167" s="808"/>
      <c r="AC167" s="808"/>
      <c r="AD167" s="808"/>
      <c r="AE167" s="809"/>
      <c r="AF167" s="816" t="s">
        <v>275</v>
      </c>
      <c r="AG167" s="817"/>
      <c r="AH167" s="817"/>
      <c r="AI167" s="817"/>
      <c r="AJ167" s="817"/>
      <c r="AK167" s="818"/>
      <c r="AL167" s="816" t="s">
        <v>297</v>
      </c>
      <c r="AM167" s="817"/>
      <c r="AN167" s="817"/>
      <c r="AO167" s="817"/>
      <c r="AP167" s="817"/>
      <c r="AQ167" s="818"/>
      <c r="AR167" s="257"/>
    </row>
    <row r="168" spans="2:44" x14ac:dyDescent="0.3">
      <c r="B168" s="240"/>
      <c r="C168" s="810"/>
      <c r="D168" s="811"/>
      <c r="E168" s="811"/>
      <c r="F168" s="811"/>
      <c r="G168" s="811"/>
      <c r="H168" s="811"/>
      <c r="I168" s="811"/>
      <c r="J168" s="811"/>
      <c r="K168" s="811"/>
      <c r="L168" s="811"/>
      <c r="M168" s="811"/>
      <c r="N168" s="811"/>
      <c r="O168" s="811"/>
      <c r="P168" s="811"/>
      <c r="Q168" s="811"/>
      <c r="R168" s="811"/>
      <c r="S168" s="811"/>
      <c r="T168" s="811"/>
      <c r="U168" s="811"/>
      <c r="V168" s="811"/>
      <c r="W168" s="811"/>
      <c r="X168" s="811"/>
      <c r="Y168" s="811"/>
      <c r="Z168" s="811"/>
      <c r="AA168" s="811"/>
      <c r="AB168" s="811"/>
      <c r="AC168" s="811"/>
      <c r="AD168" s="811"/>
      <c r="AE168" s="812"/>
      <c r="AF168" s="813" t="s">
        <v>8</v>
      </c>
      <c r="AG168" s="814"/>
      <c r="AH168" s="815"/>
      <c r="AI168" s="813" t="s">
        <v>277</v>
      </c>
      <c r="AJ168" s="814"/>
      <c r="AK168" s="815"/>
      <c r="AL168" s="813" t="s">
        <v>8</v>
      </c>
      <c r="AM168" s="814"/>
      <c r="AN168" s="815"/>
      <c r="AO168" s="813" t="s">
        <v>277</v>
      </c>
      <c r="AP168" s="814"/>
      <c r="AQ168" s="815"/>
      <c r="AR168" s="257"/>
    </row>
    <row r="169" spans="2:44" x14ac:dyDescent="0.3">
      <c r="B169" s="240"/>
      <c r="C169" s="819" t="s">
        <v>298</v>
      </c>
      <c r="D169" s="820"/>
      <c r="E169" s="820"/>
      <c r="F169" s="820"/>
      <c r="G169" s="820"/>
      <c r="H169" s="820"/>
      <c r="I169" s="820"/>
      <c r="J169" s="820"/>
      <c r="K169" s="820"/>
      <c r="L169" s="820"/>
      <c r="M169" s="820"/>
      <c r="N169" s="820"/>
      <c r="O169" s="820"/>
      <c r="P169" s="820"/>
      <c r="Q169" s="820"/>
      <c r="R169" s="820"/>
      <c r="S169" s="820"/>
      <c r="T169" s="820"/>
      <c r="U169" s="820"/>
      <c r="V169" s="820"/>
      <c r="W169" s="820"/>
      <c r="X169" s="820"/>
      <c r="Y169" s="820"/>
      <c r="Z169" s="820"/>
      <c r="AA169" s="820"/>
      <c r="AB169" s="820"/>
      <c r="AC169" s="820"/>
      <c r="AD169" s="820"/>
      <c r="AE169" s="821"/>
      <c r="AF169" s="251" t="s">
        <v>299</v>
      </c>
      <c r="AG169" s="822">
        <v>64.916666666666671</v>
      </c>
      <c r="AH169" s="823"/>
      <c r="AI169" s="251" t="s">
        <v>300</v>
      </c>
      <c r="AJ169" s="822">
        <v>14.25</v>
      </c>
      <c r="AK169" s="823"/>
      <c r="AL169" s="251" t="s">
        <v>301</v>
      </c>
      <c r="AM169" s="822">
        <v>39.616666666666667</v>
      </c>
      <c r="AN169" s="823"/>
      <c r="AO169" s="251" t="s">
        <v>302</v>
      </c>
      <c r="AP169" s="822">
        <v>13.616666666666665</v>
      </c>
      <c r="AQ169" s="823"/>
      <c r="AR169" s="257"/>
    </row>
    <row r="170" spans="2:44" x14ac:dyDescent="0.3">
      <c r="B170" s="240"/>
      <c r="C170" s="819" t="s">
        <v>303</v>
      </c>
      <c r="D170" s="820"/>
      <c r="E170" s="820"/>
      <c r="F170" s="820"/>
      <c r="G170" s="820"/>
      <c r="H170" s="820"/>
      <c r="I170" s="820"/>
      <c r="J170" s="820"/>
      <c r="K170" s="820"/>
      <c r="L170" s="820"/>
      <c r="M170" s="820"/>
      <c r="N170" s="820"/>
      <c r="O170" s="820"/>
      <c r="P170" s="820"/>
      <c r="Q170" s="820"/>
      <c r="R170" s="820"/>
      <c r="S170" s="820"/>
      <c r="T170" s="820"/>
      <c r="U170" s="820"/>
      <c r="V170" s="820"/>
      <c r="W170" s="820"/>
      <c r="X170" s="820"/>
      <c r="Y170" s="820"/>
      <c r="Z170" s="820"/>
      <c r="AA170" s="820"/>
      <c r="AB170" s="820"/>
      <c r="AC170" s="820"/>
      <c r="AD170" s="820"/>
      <c r="AE170" s="821"/>
      <c r="AF170" s="251" t="s">
        <v>304</v>
      </c>
      <c r="AG170" s="822">
        <v>58.500000000000057</v>
      </c>
      <c r="AH170" s="823"/>
      <c r="AI170" s="251" t="s">
        <v>305</v>
      </c>
      <c r="AJ170" s="822">
        <v>40.166666666666671</v>
      </c>
      <c r="AK170" s="823"/>
      <c r="AL170" s="251" t="s">
        <v>306</v>
      </c>
      <c r="AM170" s="822">
        <v>6</v>
      </c>
      <c r="AN170" s="823"/>
      <c r="AO170" s="251" t="s">
        <v>307</v>
      </c>
      <c r="AP170" s="822">
        <v>1.8333333333333335</v>
      </c>
      <c r="AQ170" s="823"/>
      <c r="AR170" s="257"/>
    </row>
    <row r="171" spans="2:44" x14ac:dyDescent="0.3">
      <c r="B171" s="240"/>
      <c r="C171" s="819" t="s">
        <v>308</v>
      </c>
      <c r="D171" s="820"/>
      <c r="E171" s="820"/>
      <c r="F171" s="820"/>
      <c r="G171" s="820"/>
      <c r="H171" s="820"/>
      <c r="I171" s="820"/>
      <c r="J171" s="820"/>
      <c r="K171" s="820"/>
      <c r="L171" s="820"/>
      <c r="M171" s="820"/>
      <c r="N171" s="820"/>
      <c r="O171" s="820"/>
      <c r="P171" s="820"/>
      <c r="Q171" s="820"/>
      <c r="R171" s="820"/>
      <c r="S171" s="820"/>
      <c r="T171" s="820"/>
      <c r="U171" s="820"/>
      <c r="V171" s="820"/>
      <c r="W171" s="820"/>
      <c r="X171" s="820"/>
      <c r="Y171" s="820"/>
      <c r="Z171" s="820"/>
      <c r="AA171" s="820"/>
      <c r="AB171" s="820"/>
      <c r="AC171" s="820"/>
      <c r="AD171" s="820"/>
      <c r="AE171" s="821"/>
      <c r="AF171" s="251" t="s">
        <v>309</v>
      </c>
      <c r="AG171" s="822">
        <v>236.49999999999997</v>
      </c>
      <c r="AH171" s="823"/>
      <c r="AI171" s="251" t="s">
        <v>310</v>
      </c>
      <c r="AJ171" s="822">
        <v>230.49999999999997</v>
      </c>
      <c r="AK171" s="823"/>
      <c r="AL171" s="251" t="s">
        <v>311</v>
      </c>
      <c r="AM171" s="822">
        <v>168.54999999999998</v>
      </c>
      <c r="AN171" s="823"/>
      <c r="AO171" s="251" t="s">
        <v>312</v>
      </c>
      <c r="AP171" s="822">
        <v>162.55000000000001</v>
      </c>
      <c r="AQ171" s="823"/>
      <c r="AR171" s="257"/>
    </row>
    <row r="172" spans="2:44" x14ac:dyDescent="0.3">
      <c r="B172" s="240"/>
      <c r="C172" s="819" t="s">
        <v>313</v>
      </c>
      <c r="D172" s="820"/>
      <c r="E172" s="820"/>
      <c r="F172" s="820"/>
      <c r="G172" s="820"/>
      <c r="H172" s="820"/>
      <c r="I172" s="820"/>
      <c r="J172" s="820"/>
      <c r="K172" s="820"/>
      <c r="L172" s="820"/>
      <c r="M172" s="820"/>
      <c r="N172" s="820"/>
      <c r="O172" s="820"/>
      <c r="P172" s="820"/>
      <c r="Q172" s="820"/>
      <c r="R172" s="820"/>
      <c r="S172" s="820"/>
      <c r="T172" s="820"/>
      <c r="U172" s="820"/>
      <c r="V172" s="820"/>
      <c r="W172" s="820"/>
      <c r="X172" s="820"/>
      <c r="Y172" s="820"/>
      <c r="Z172" s="820"/>
      <c r="AA172" s="820"/>
      <c r="AB172" s="820"/>
      <c r="AC172" s="820"/>
      <c r="AD172" s="820"/>
      <c r="AE172" s="821"/>
      <c r="AF172" s="251" t="s">
        <v>314</v>
      </c>
      <c r="AG172" s="822">
        <v>131</v>
      </c>
      <c r="AH172" s="823"/>
      <c r="AI172" s="251" t="s">
        <v>315</v>
      </c>
      <c r="AJ172" s="822">
        <v>131</v>
      </c>
      <c r="AK172" s="823"/>
      <c r="AL172" s="251" t="s">
        <v>316</v>
      </c>
      <c r="AM172" s="822">
        <v>116.6</v>
      </c>
      <c r="AN172" s="823"/>
      <c r="AO172" s="251" t="s">
        <v>317</v>
      </c>
      <c r="AP172" s="822">
        <v>116.6</v>
      </c>
      <c r="AQ172" s="823"/>
      <c r="AR172" s="257"/>
    </row>
    <row r="173" spans="2:44" x14ac:dyDescent="0.3">
      <c r="B173" s="240"/>
      <c r="C173" s="819" t="s">
        <v>66</v>
      </c>
      <c r="D173" s="820"/>
      <c r="E173" s="820"/>
      <c r="F173" s="820"/>
      <c r="G173" s="820"/>
      <c r="H173" s="820"/>
      <c r="I173" s="820"/>
      <c r="J173" s="820"/>
      <c r="K173" s="820"/>
      <c r="L173" s="820"/>
      <c r="M173" s="820"/>
      <c r="N173" s="820"/>
      <c r="O173" s="820"/>
      <c r="P173" s="820"/>
      <c r="Q173" s="820"/>
      <c r="R173" s="820"/>
      <c r="S173" s="820"/>
      <c r="T173" s="820"/>
      <c r="U173" s="820"/>
      <c r="V173" s="820"/>
      <c r="W173" s="820"/>
      <c r="X173" s="820"/>
      <c r="Y173" s="820"/>
      <c r="Z173" s="820"/>
      <c r="AA173" s="820"/>
      <c r="AB173" s="820"/>
      <c r="AC173" s="820"/>
      <c r="AD173" s="820"/>
      <c r="AE173" s="821"/>
      <c r="AF173" s="251" t="s">
        <v>318</v>
      </c>
      <c r="AG173" s="822">
        <v>44</v>
      </c>
      <c r="AH173" s="823"/>
      <c r="AI173" s="251" t="s">
        <v>319</v>
      </c>
      <c r="AJ173" s="822">
        <v>44</v>
      </c>
      <c r="AK173" s="823"/>
      <c r="AL173" s="251" t="s">
        <v>320</v>
      </c>
      <c r="AM173" s="822">
        <v>44</v>
      </c>
      <c r="AN173" s="823"/>
      <c r="AO173" s="251" t="s">
        <v>321</v>
      </c>
      <c r="AP173" s="822">
        <v>44</v>
      </c>
      <c r="AQ173" s="823"/>
      <c r="AR173" s="257"/>
    </row>
    <row r="174" spans="2:44" x14ac:dyDescent="0.3">
      <c r="B174" s="240"/>
      <c r="C174" s="824" t="s">
        <v>290</v>
      </c>
      <c r="D174" s="825"/>
      <c r="E174" s="825"/>
      <c r="F174" s="825"/>
      <c r="G174" s="825"/>
      <c r="H174" s="825"/>
      <c r="I174" s="825"/>
      <c r="J174" s="825"/>
      <c r="K174" s="825"/>
      <c r="L174" s="825"/>
      <c r="M174" s="825"/>
      <c r="N174" s="825"/>
      <c r="O174" s="825"/>
      <c r="P174" s="825"/>
      <c r="Q174" s="825"/>
      <c r="R174" s="825"/>
      <c r="S174" s="825"/>
      <c r="T174" s="825"/>
      <c r="U174" s="825"/>
      <c r="V174" s="825"/>
      <c r="W174" s="825"/>
      <c r="X174" s="825"/>
      <c r="Y174" s="825"/>
      <c r="Z174" s="825"/>
      <c r="AA174" s="825"/>
      <c r="AB174" s="825"/>
      <c r="AC174" s="825"/>
      <c r="AD174" s="825"/>
      <c r="AE174" s="826"/>
      <c r="AF174" s="251" t="s">
        <v>322</v>
      </c>
      <c r="AG174" s="822">
        <v>534.91666666666674</v>
      </c>
      <c r="AH174" s="823"/>
      <c r="AI174" s="251" t="s">
        <v>323</v>
      </c>
      <c r="AJ174" s="822">
        <v>459.91666666666663</v>
      </c>
      <c r="AK174" s="823"/>
      <c r="AL174" s="251" t="s">
        <v>324</v>
      </c>
      <c r="AM174" s="822">
        <v>374.76666666666665</v>
      </c>
      <c r="AN174" s="823"/>
      <c r="AO174" s="251" t="s">
        <v>325</v>
      </c>
      <c r="AP174" s="822">
        <v>338.6</v>
      </c>
      <c r="AQ174" s="823"/>
      <c r="AR174" s="257"/>
    </row>
    <row r="175" spans="2:44" ht="17.25" thickBot="1" x14ac:dyDescent="0.35">
      <c r="B175" s="246"/>
      <c r="C175" s="252"/>
      <c r="D175" s="252"/>
      <c r="E175" s="252"/>
      <c r="F175" s="252"/>
      <c r="G175" s="252"/>
      <c r="H175" s="252"/>
      <c r="I175" s="252"/>
      <c r="J175" s="252"/>
      <c r="K175" s="252"/>
      <c r="L175" s="252"/>
      <c r="M175" s="252"/>
      <c r="N175" s="252"/>
      <c r="O175" s="252"/>
      <c r="P175" s="252"/>
      <c r="Q175" s="252"/>
      <c r="R175" s="252"/>
      <c r="S175" s="252"/>
      <c r="T175" s="252"/>
      <c r="U175" s="252"/>
      <c r="V175" s="252"/>
      <c r="W175" s="252"/>
      <c r="X175" s="252"/>
      <c r="Y175" s="252"/>
      <c r="Z175" s="252"/>
      <c r="AA175" s="252"/>
      <c r="AB175" s="252"/>
      <c r="AC175" s="252"/>
      <c r="AD175" s="252"/>
      <c r="AE175" s="252"/>
      <c r="AF175" s="253"/>
      <c r="AG175" s="254"/>
      <c r="AH175" s="254"/>
      <c r="AI175" s="253"/>
      <c r="AJ175" s="254"/>
      <c r="AK175" s="254"/>
      <c r="AL175" s="253"/>
      <c r="AM175" s="254"/>
      <c r="AN175" s="254"/>
      <c r="AO175" s="253"/>
      <c r="AP175" s="254"/>
      <c r="AQ175" s="254"/>
      <c r="AR175" s="258"/>
    </row>
    <row r="176" spans="2:44" ht="17.25" thickBot="1" x14ac:dyDescent="0.35">
      <c r="B176" s="237"/>
      <c r="C176" s="249"/>
      <c r="D176" s="249"/>
      <c r="E176" s="249"/>
      <c r="F176" s="249"/>
      <c r="G176" s="249"/>
      <c r="H176" s="249"/>
      <c r="I176" s="249"/>
      <c r="J176" s="249"/>
      <c r="K176" s="249"/>
      <c r="L176" s="249"/>
      <c r="M176" s="249"/>
      <c r="N176" s="249"/>
      <c r="O176" s="249"/>
      <c r="P176" s="249"/>
      <c r="Q176" s="249"/>
      <c r="R176" s="249"/>
      <c r="S176" s="249"/>
      <c r="T176" s="249"/>
      <c r="U176" s="249"/>
      <c r="V176" s="249"/>
      <c r="W176" s="249"/>
      <c r="X176" s="249"/>
      <c r="Y176" s="249"/>
      <c r="Z176" s="249"/>
      <c r="AA176" s="249"/>
      <c r="AB176" s="249"/>
      <c r="AC176" s="249"/>
      <c r="AD176" s="249"/>
      <c r="AE176" s="249"/>
      <c r="AF176" s="249"/>
      <c r="AG176" s="250"/>
      <c r="AH176" s="249"/>
      <c r="AI176" s="249"/>
      <c r="AJ176" s="250"/>
      <c r="AK176" s="249"/>
      <c r="AL176" s="249"/>
      <c r="AM176" s="250"/>
      <c r="AN176" s="249"/>
      <c r="AO176" s="249"/>
      <c r="AP176" s="250"/>
      <c r="AQ176" s="249"/>
      <c r="AR176" s="249"/>
    </row>
    <row r="177" spans="2:44" x14ac:dyDescent="0.3">
      <c r="B177" s="238"/>
      <c r="C177" s="239"/>
      <c r="D177" s="239"/>
      <c r="E177" s="239"/>
      <c r="F177" s="239"/>
      <c r="G177" s="239"/>
      <c r="H177" s="239"/>
      <c r="I177" s="239"/>
      <c r="J177" s="239"/>
      <c r="K177" s="239"/>
      <c r="L177" s="239"/>
      <c r="M177" s="239"/>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c r="AJ177" s="239"/>
      <c r="AK177" s="239"/>
      <c r="AL177" s="239"/>
      <c r="AM177" s="239"/>
      <c r="AN177" s="239"/>
      <c r="AO177" s="239"/>
      <c r="AP177" s="239"/>
      <c r="AQ177" s="239"/>
      <c r="AR177" s="256"/>
    </row>
    <row r="178" spans="2:44" x14ac:dyDescent="0.3">
      <c r="B178" s="240"/>
      <c r="C178" s="804" t="s">
        <v>326</v>
      </c>
      <c r="D178" s="805"/>
      <c r="E178" s="805"/>
      <c r="F178" s="805"/>
      <c r="G178" s="805"/>
      <c r="H178" s="805"/>
      <c r="I178" s="805"/>
      <c r="J178" s="805"/>
      <c r="K178" s="805"/>
      <c r="L178" s="805"/>
      <c r="M178" s="805"/>
      <c r="N178" s="805"/>
      <c r="O178" s="805"/>
      <c r="P178" s="805"/>
      <c r="Q178" s="805"/>
      <c r="R178" s="805"/>
      <c r="S178" s="805"/>
      <c r="T178" s="805"/>
      <c r="U178" s="805"/>
      <c r="V178" s="805"/>
      <c r="W178" s="805"/>
      <c r="X178" s="805"/>
      <c r="Y178" s="805"/>
      <c r="Z178" s="805"/>
      <c r="AA178" s="805"/>
      <c r="AB178" s="805"/>
      <c r="AC178" s="805"/>
      <c r="AD178" s="805"/>
      <c r="AE178" s="806"/>
      <c r="AF178" s="813" t="s">
        <v>274</v>
      </c>
      <c r="AG178" s="814"/>
      <c r="AH178" s="814"/>
      <c r="AI178" s="814"/>
      <c r="AJ178" s="814"/>
      <c r="AK178" s="814"/>
      <c r="AL178" s="814"/>
      <c r="AM178" s="814"/>
      <c r="AN178" s="814"/>
      <c r="AO178" s="814"/>
      <c r="AP178" s="814"/>
      <c r="AQ178" s="815"/>
      <c r="AR178" s="257"/>
    </row>
    <row r="179" spans="2:44" x14ac:dyDescent="0.3">
      <c r="B179" s="240"/>
      <c r="C179" s="807"/>
      <c r="D179" s="808"/>
      <c r="E179" s="808"/>
      <c r="F179" s="808"/>
      <c r="G179" s="808"/>
      <c r="H179" s="808"/>
      <c r="I179" s="808"/>
      <c r="J179" s="808"/>
      <c r="K179" s="808"/>
      <c r="L179" s="808"/>
      <c r="M179" s="808"/>
      <c r="N179" s="808"/>
      <c r="O179" s="808"/>
      <c r="P179" s="808"/>
      <c r="Q179" s="808"/>
      <c r="R179" s="808"/>
      <c r="S179" s="808"/>
      <c r="T179" s="808"/>
      <c r="U179" s="808"/>
      <c r="V179" s="808"/>
      <c r="W179" s="808"/>
      <c r="X179" s="808"/>
      <c r="Y179" s="808"/>
      <c r="Z179" s="808"/>
      <c r="AA179" s="808"/>
      <c r="AB179" s="808"/>
      <c r="AC179" s="808"/>
      <c r="AD179" s="808"/>
      <c r="AE179" s="809"/>
      <c r="AF179" s="813" t="s">
        <v>443</v>
      </c>
      <c r="AG179" s="814"/>
      <c r="AH179" s="814"/>
      <c r="AI179" s="814"/>
      <c r="AJ179" s="814"/>
      <c r="AK179" s="814"/>
      <c r="AL179" s="814"/>
      <c r="AM179" s="814"/>
      <c r="AN179" s="814"/>
      <c r="AO179" s="814"/>
      <c r="AP179" s="814"/>
      <c r="AQ179" s="815"/>
      <c r="AR179" s="257"/>
    </row>
    <row r="180" spans="2:44" x14ac:dyDescent="0.3">
      <c r="B180" s="240"/>
      <c r="C180" s="807"/>
      <c r="D180" s="808"/>
      <c r="E180" s="808"/>
      <c r="F180" s="808"/>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9"/>
      <c r="AF180" s="816" t="s">
        <v>275</v>
      </c>
      <c r="AG180" s="817"/>
      <c r="AH180" s="817"/>
      <c r="AI180" s="817"/>
      <c r="AJ180" s="817"/>
      <c r="AK180" s="818"/>
      <c r="AL180" s="816" t="s">
        <v>297</v>
      </c>
      <c r="AM180" s="817"/>
      <c r="AN180" s="817"/>
      <c r="AO180" s="817"/>
      <c r="AP180" s="817"/>
      <c r="AQ180" s="818"/>
      <c r="AR180" s="257"/>
    </row>
    <row r="181" spans="2:44" x14ac:dyDescent="0.3">
      <c r="B181" s="240"/>
      <c r="C181" s="810"/>
      <c r="D181" s="811"/>
      <c r="E181" s="811"/>
      <c r="F181" s="811"/>
      <c r="G181" s="811"/>
      <c r="H181" s="811"/>
      <c r="I181" s="811"/>
      <c r="J181" s="811"/>
      <c r="K181" s="811"/>
      <c r="L181" s="811"/>
      <c r="M181" s="811"/>
      <c r="N181" s="811"/>
      <c r="O181" s="811"/>
      <c r="P181" s="811"/>
      <c r="Q181" s="811"/>
      <c r="R181" s="811"/>
      <c r="S181" s="811"/>
      <c r="T181" s="811"/>
      <c r="U181" s="811"/>
      <c r="V181" s="811"/>
      <c r="W181" s="811"/>
      <c r="X181" s="811"/>
      <c r="Y181" s="811"/>
      <c r="Z181" s="811"/>
      <c r="AA181" s="811"/>
      <c r="AB181" s="811"/>
      <c r="AC181" s="811"/>
      <c r="AD181" s="811"/>
      <c r="AE181" s="812"/>
      <c r="AF181" s="813" t="s">
        <v>8</v>
      </c>
      <c r="AG181" s="814"/>
      <c r="AH181" s="815"/>
      <c r="AI181" s="813" t="s">
        <v>277</v>
      </c>
      <c r="AJ181" s="814"/>
      <c r="AK181" s="815"/>
      <c r="AL181" s="813" t="s">
        <v>8</v>
      </c>
      <c r="AM181" s="814"/>
      <c r="AN181" s="815"/>
      <c r="AO181" s="813" t="s">
        <v>277</v>
      </c>
      <c r="AP181" s="814"/>
      <c r="AQ181" s="815"/>
      <c r="AR181" s="257"/>
    </row>
    <row r="182" spans="2:44" x14ac:dyDescent="0.3">
      <c r="B182" s="240"/>
      <c r="C182" s="819" t="s">
        <v>298</v>
      </c>
      <c r="D182" s="820"/>
      <c r="E182" s="820"/>
      <c r="F182" s="820"/>
      <c r="G182" s="820"/>
      <c r="H182" s="820"/>
      <c r="I182" s="820"/>
      <c r="J182" s="820"/>
      <c r="K182" s="820"/>
      <c r="L182" s="820"/>
      <c r="M182" s="820"/>
      <c r="N182" s="820"/>
      <c r="O182" s="820"/>
      <c r="P182" s="820"/>
      <c r="Q182" s="820"/>
      <c r="R182" s="820"/>
      <c r="S182" s="820"/>
      <c r="T182" s="820"/>
      <c r="U182" s="820"/>
      <c r="V182" s="820"/>
      <c r="W182" s="820"/>
      <c r="X182" s="820"/>
      <c r="Y182" s="820"/>
      <c r="Z182" s="820"/>
      <c r="AA182" s="820"/>
      <c r="AB182" s="820"/>
      <c r="AC182" s="820"/>
      <c r="AD182" s="820"/>
      <c r="AE182" s="821"/>
      <c r="AF182" s="251" t="s">
        <v>299</v>
      </c>
      <c r="AG182" s="822">
        <v>37.25</v>
      </c>
      <c r="AH182" s="823"/>
      <c r="AI182" s="251" t="s">
        <v>300</v>
      </c>
      <c r="AJ182" s="822">
        <v>13.249999999999998</v>
      </c>
      <c r="AK182" s="823"/>
      <c r="AL182" s="251" t="s">
        <v>301</v>
      </c>
      <c r="AM182" s="822">
        <v>34.466666666666669</v>
      </c>
      <c r="AN182" s="823"/>
      <c r="AO182" s="251" t="s">
        <v>302</v>
      </c>
      <c r="AP182" s="822">
        <v>12.616666666666665</v>
      </c>
      <c r="AQ182" s="823"/>
      <c r="AR182" s="257"/>
    </row>
    <row r="183" spans="2:44" x14ac:dyDescent="0.3">
      <c r="B183" s="240"/>
      <c r="C183" s="819" t="s">
        <v>303</v>
      </c>
      <c r="D183" s="820"/>
      <c r="E183" s="820"/>
      <c r="F183" s="820"/>
      <c r="G183" s="820"/>
      <c r="H183" s="820"/>
      <c r="I183" s="820"/>
      <c r="J183" s="820"/>
      <c r="K183" s="820"/>
      <c r="L183" s="820"/>
      <c r="M183" s="820"/>
      <c r="N183" s="820"/>
      <c r="O183" s="820"/>
      <c r="P183" s="820"/>
      <c r="Q183" s="820"/>
      <c r="R183" s="820"/>
      <c r="S183" s="820"/>
      <c r="T183" s="820"/>
      <c r="U183" s="820"/>
      <c r="V183" s="820"/>
      <c r="W183" s="820"/>
      <c r="X183" s="820"/>
      <c r="Y183" s="820"/>
      <c r="Z183" s="820"/>
      <c r="AA183" s="820"/>
      <c r="AB183" s="820"/>
      <c r="AC183" s="820"/>
      <c r="AD183" s="820"/>
      <c r="AE183" s="821"/>
      <c r="AF183" s="251" t="s">
        <v>304</v>
      </c>
      <c r="AG183" s="822">
        <v>6</v>
      </c>
      <c r="AH183" s="823"/>
      <c r="AI183" s="251" t="s">
        <v>305</v>
      </c>
      <c r="AJ183" s="822">
        <v>1.8333333333333335</v>
      </c>
      <c r="AK183" s="823"/>
      <c r="AL183" s="251" t="s">
        <v>306</v>
      </c>
      <c r="AM183" s="822">
        <v>6</v>
      </c>
      <c r="AN183" s="823"/>
      <c r="AO183" s="251" t="s">
        <v>307</v>
      </c>
      <c r="AP183" s="822">
        <v>1.8333333333333335</v>
      </c>
      <c r="AQ183" s="823"/>
      <c r="AR183" s="257"/>
    </row>
    <row r="184" spans="2:44" x14ac:dyDescent="0.3">
      <c r="B184" s="240"/>
      <c r="C184" s="819" t="s">
        <v>308</v>
      </c>
      <c r="D184" s="820"/>
      <c r="E184" s="820"/>
      <c r="F184" s="820"/>
      <c r="G184" s="820"/>
      <c r="H184" s="820"/>
      <c r="I184" s="820"/>
      <c r="J184" s="820"/>
      <c r="K184" s="820"/>
      <c r="L184" s="820"/>
      <c r="M184" s="820"/>
      <c r="N184" s="820"/>
      <c r="O184" s="820"/>
      <c r="P184" s="820"/>
      <c r="Q184" s="820"/>
      <c r="R184" s="820"/>
      <c r="S184" s="820"/>
      <c r="T184" s="820"/>
      <c r="U184" s="820"/>
      <c r="V184" s="820"/>
      <c r="W184" s="820"/>
      <c r="X184" s="820"/>
      <c r="Y184" s="820"/>
      <c r="Z184" s="820"/>
      <c r="AA184" s="820"/>
      <c r="AB184" s="820"/>
      <c r="AC184" s="820"/>
      <c r="AD184" s="820"/>
      <c r="AE184" s="821"/>
      <c r="AF184" s="251" t="s">
        <v>309</v>
      </c>
      <c r="AG184" s="822">
        <v>11.833333333333334</v>
      </c>
      <c r="AH184" s="823"/>
      <c r="AI184" s="251" t="s">
        <v>310</v>
      </c>
      <c r="AJ184" s="822">
        <v>11.833333333333334</v>
      </c>
      <c r="AK184" s="823"/>
      <c r="AL184" s="251" t="s">
        <v>311</v>
      </c>
      <c r="AM184" s="822">
        <v>6.25</v>
      </c>
      <c r="AN184" s="823"/>
      <c r="AO184" s="251" t="s">
        <v>312</v>
      </c>
      <c r="AP184" s="822">
        <v>6.25</v>
      </c>
      <c r="AQ184" s="823"/>
      <c r="AR184" s="257"/>
    </row>
    <row r="185" spans="2:44" x14ac:dyDescent="0.3">
      <c r="B185" s="240"/>
      <c r="C185" s="819" t="s">
        <v>313</v>
      </c>
      <c r="D185" s="820"/>
      <c r="E185" s="820"/>
      <c r="F185" s="820"/>
      <c r="G185" s="820"/>
      <c r="H185" s="820"/>
      <c r="I185" s="820"/>
      <c r="J185" s="820"/>
      <c r="K185" s="820"/>
      <c r="L185" s="820"/>
      <c r="M185" s="820"/>
      <c r="N185" s="820"/>
      <c r="O185" s="820"/>
      <c r="P185" s="820"/>
      <c r="Q185" s="820"/>
      <c r="R185" s="820"/>
      <c r="S185" s="820"/>
      <c r="T185" s="820"/>
      <c r="U185" s="820"/>
      <c r="V185" s="820"/>
      <c r="W185" s="820"/>
      <c r="X185" s="820"/>
      <c r="Y185" s="820"/>
      <c r="Z185" s="820"/>
      <c r="AA185" s="820"/>
      <c r="AB185" s="820"/>
      <c r="AC185" s="820"/>
      <c r="AD185" s="820"/>
      <c r="AE185" s="821"/>
      <c r="AF185" s="251" t="s">
        <v>314</v>
      </c>
      <c r="AG185" s="822">
        <v>0</v>
      </c>
      <c r="AH185" s="823"/>
      <c r="AI185" s="251" t="s">
        <v>315</v>
      </c>
      <c r="AJ185" s="822">
        <v>0</v>
      </c>
      <c r="AK185" s="823"/>
      <c r="AL185" s="251" t="s">
        <v>316</v>
      </c>
      <c r="AM185" s="822">
        <v>0</v>
      </c>
      <c r="AN185" s="823"/>
      <c r="AO185" s="251" t="s">
        <v>317</v>
      </c>
      <c r="AP185" s="822">
        <v>0</v>
      </c>
      <c r="AQ185" s="823"/>
      <c r="AR185" s="257"/>
    </row>
    <row r="186" spans="2:44" x14ac:dyDescent="0.3">
      <c r="B186" s="240"/>
      <c r="C186" s="819" t="s">
        <v>66</v>
      </c>
      <c r="D186" s="820"/>
      <c r="E186" s="820"/>
      <c r="F186" s="820"/>
      <c r="G186" s="820"/>
      <c r="H186" s="820"/>
      <c r="I186" s="820"/>
      <c r="J186" s="820"/>
      <c r="K186" s="820"/>
      <c r="L186" s="820"/>
      <c r="M186" s="820"/>
      <c r="N186" s="820"/>
      <c r="O186" s="820"/>
      <c r="P186" s="820"/>
      <c r="Q186" s="820"/>
      <c r="R186" s="820"/>
      <c r="S186" s="820"/>
      <c r="T186" s="820"/>
      <c r="U186" s="820"/>
      <c r="V186" s="820"/>
      <c r="W186" s="820"/>
      <c r="X186" s="820"/>
      <c r="Y186" s="820"/>
      <c r="Z186" s="820"/>
      <c r="AA186" s="820"/>
      <c r="AB186" s="820"/>
      <c r="AC186" s="820"/>
      <c r="AD186" s="820"/>
      <c r="AE186" s="821"/>
      <c r="AF186" s="251" t="s">
        <v>318</v>
      </c>
      <c r="AG186" s="822">
        <v>0</v>
      </c>
      <c r="AH186" s="823"/>
      <c r="AI186" s="251" t="s">
        <v>319</v>
      </c>
      <c r="AJ186" s="822">
        <v>0</v>
      </c>
      <c r="AK186" s="823"/>
      <c r="AL186" s="251" t="s">
        <v>320</v>
      </c>
      <c r="AM186" s="822">
        <v>0</v>
      </c>
      <c r="AN186" s="823"/>
      <c r="AO186" s="251" t="s">
        <v>321</v>
      </c>
      <c r="AP186" s="822">
        <v>0</v>
      </c>
      <c r="AQ186" s="823"/>
      <c r="AR186" s="257"/>
    </row>
    <row r="187" spans="2:44" x14ac:dyDescent="0.3">
      <c r="B187" s="240"/>
      <c r="C187" s="824" t="s">
        <v>290</v>
      </c>
      <c r="D187" s="825"/>
      <c r="E187" s="825"/>
      <c r="F187" s="825"/>
      <c r="G187" s="825"/>
      <c r="H187" s="825"/>
      <c r="I187" s="825"/>
      <c r="J187" s="825"/>
      <c r="K187" s="825"/>
      <c r="L187" s="825"/>
      <c r="M187" s="825"/>
      <c r="N187" s="825"/>
      <c r="O187" s="825"/>
      <c r="P187" s="825"/>
      <c r="Q187" s="825"/>
      <c r="R187" s="825"/>
      <c r="S187" s="825"/>
      <c r="T187" s="825"/>
      <c r="U187" s="825"/>
      <c r="V187" s="825"/>
      <c r="W187" s="825"/>
      <c r="X187" s="825"/>
      <c r="Y187" s="825"/>
      <c r="Z187" s="825"/>
      <c r="AA187" s="825"/>
      <c r="AB187" s="825"/>
      <c r="AC187" s="825"/>
      <c r="AD187" s="825"/>
      <c r="AE187" s="826"/>
      <c r="AF187" s="251" t="s">
        <v>322</v>
      </c>
      <c r="AG187" s="822">
        <v>55.083333333333336</v>
      </c>
      <c r="AH187" s="823"/>
      <c r="AI187" s="251" t="s">
        <v>323</v>
      </c>
      <c r="AJ187" s="822">
        <v>26.916666666666664</v>
      </c>
      <c r="AK187" s="823"/>
      <c r="AL187" s="251" t="s">
        <v>324</v>
      </c>
      <c r="AM187" s="822">
        <v>46.716666666666669</v>
      </c>
      <c r="AN187" s="823"/>
      <c r="AO187" s="251" t="s">
        <v>325</v>
      </c>
      <c r="AP187" s="822">
        <v>20.7</v>
      </c>
      <c r="AQ187" s="823"/>
      <c r="AR187" s="257"/>
    </row>
    <row r="188" spans="2:44" ht="17.25" thickBot="1" x14ac:dyDescent="0.35">
      <c r="B188" s="246"/>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3"/>
      <c r="AG188" s="254"/>
      <c r="AH188" s="254"/>
      <c r="AI188" s="253"/>
      <c r="AJ188" s="255"/>
      <c r="AK188" s="255"/>
      <c r="AL188" s="253"/>
      <c r="AM188" s="255"/>
      <c r="AN188" s="255"/>
      <c r="AO188" s="253"/>
      <c r="AP188" s="254"/>
      <c r="AQ188" s="254"/>
      <c r="AR188" s="258"/>
    </row>
  </sheetData>
  <mergeCells count="203">
    <mergeCell ref="C186:AE186"/>
    <mergeCell ref="AG186:AH186"/>
    <mergeCell ref="AJ186:AK186"/>
    <mergeCell ref="AM186:AN186"/>
    <mergeCell ref="AP186:AQ186"/>
    <mergeCell ref="C187:AE187"/>
    <mergeCell ref="AG187:AH187"/>
    <mergeCell ref="AJ187:AK187"/>
    <mergeCell ref="AM187:AN187"/>
    <mergeCell ref="AP187:AQ187"/>
    <mergeCell ref="C184:AE184"/>
    <mergeCell ref="AG184:AH184"/>
    <mergeCell ref="AJ184:AK184"/>
    <mergeCell ref="AM184:AN184"/>
    <mergeCell ref="AP184:AQ184"/>
    <mergeCell ref="C185:AE185"/>
    <mergeCell ref="AG185:AH185"/>
    <mergeCell ref="AJ185:AK185"/>
    <mergeCell ref="AM185:AN185"/>
    <mergeCell ref="AP185:AQ185"/>
    <mergeCell ref="C182:AE182"/>
    <mergeCell ref="AG182:AH182"/>
    <mergeCell ref="AJ182:AK182"/>
    <mergeCell ref="AM182:AN182"/>
    <mergeCell ref="AP182:AQ182"/>
    <mergeCell ref="C183:AE183"/>
    <mergeCell ref="AG183:AH183"/>
    <mergeCell ref="AJ183:AK183"/>
    <mergeCell ref="AM183:AN183"/>
    <mergeCell ref="AP183:AQ183"/>
    <mergeCell ref="C178:AE181"/>
    <mergeCell ref="AF178:AQ178"/>
    <mergeCell ref="AF179:AQ179"/>
    <mergeCell ref="AF180:AK180"/>
    <mergeCell ref="AL180:AQ180"/>
    <mergeCell ref="AF181:AH181"/>
    <mergeCell ref="AI181:AK181"/>
    <mergeCell ref="AL181:AN181"/>
    <mergeCell ref="AO181:AQ181"/>
    <mergeCell ref="C173:AE173"/>
    <mergeCell ref="AG173:AH173"/>
    <mergeCell ref="AJ173:AK173"/>
    <mergeCell ref="AM173:AN173"/>
    <mergeCell ref="AP173:AQ173"/>
    <mergeCell ref="C174:AE174"/>
    <mergeCell ref="AG174:AH174"/>
    <mergeCell ref="AJ174:AK174"/>
    <mergeCell ref="AM174:AN174"/>
    <mergeCell ref="AP174:AQ174"/>
    <mergeCell ref="C171:AE171"/>
    <mergeCell ref="AG171:AH171"/>
    <mergeCell ref="AJ171:AK171"/>
    <mergeCell ref="AM171:AN171"/>
    <mergeCell ref="AP171:AQ171"/>
    <mergeCell ref="C172:AE172"/>
    <mergeCell ref="AG172:AH172"/>
    <mergeCell ref="AJ172:AK172"/>
    <mergeCell ref="AM172:AN172"/>
    <mergeCell ref="AP172:AQ172"/>
    <mergeCell ref="C169:AE169"/>
    <mergeCell ref="AG169:AH169"/>
    <mergeCell ref="AJ169:AK169"/>
    <mergeCell ref="AM169:AN169"/>
    <mergeCell ref="AP169:AQ169"/>
    <mergeCell ref="C170:AE170"/>
    <mergeCell ref="AG170:AH170"/>
    <mergeCell ref="AJ170:AK170"/>
    <mergeCell ref="AM170:AN170"/>
    <mergeCell ref="AP170:AQ170"/>
    <mergeCell ref="C165:AE168"/>
    <mergeCell ref="AF165:AQ165"/>
    <mergeCell ref="AF166:AQ166"/>
    <mergeCell ref="AF167:AK167"/>
    <mergeCell ref="AL167:AQ167"/>
    <mergeCell ref="AF168:AH168"/>
    <mergeCell ref="AI168:AK168"/>
    <mergeCell ref="AL168:AN168"/>
    <mergeCell ref="AO168:AQ168"/>
    <mergeCell ref="C160:AE160"/>
    <mergeCell ref="AG160:AH160"/>
    <mergeCell ref="AJ160:AK160"/>
    <mergeCell ref="AM160:AN160"/>
    <mergeCell ref="AP160:AQ160"/>
    <mergeCell ref="AG161:AH161"/>
    <mergeCell ref="AJ161:AK161"/>
    <mergeCell ref="AM161:AN161"/>
    <mergeCell ref="AP161:AQ161"/>
    <mergeCell ref="AL157:AN157"/>
    <mergeCell ref="AO157:AQ157"/>
    <mergeCell ref="C158:AE158"/>
    <mergeCell ref="AG158:AH158"/>
    <mergeCell ref="AJ158:AK158"/>
    <mergeCell ref="AM158:AN158"/>
    <mergeCell ref="AP158:AQ158"/>
    <mergeCell ref="C159:AE159"/>
    <mergeCell ref="AG159:AH159"/>
    <mergeCell ref="AJ159:AK159"/>
    <mergeCell ref="AM159:AN159"/>
    <mergeCell ref="AP159:AQ159"/>
    <mergeCell ref="C154:AE157"/>
    <mergeCell ref="AF154:AQ154"/>
    <mergeCell ref="AF155:AQ155"/>
    <mergeCell ref="AF156:AK156"/>
    <mergeCell ref="AL156:AQ156"/>
    <mergeCell ref="AF157:AH157"/>
    <mergeCell ref="AI157:AK157"/>
    <mergeCell ref="C149:AE149"/>
    <mergeCell ref="AG149:AH149"/>
    <mergeCell ref="AJ149:AK149"/>
    <mergeCell ref="AM149:AN149"/>
    <mergeCell ref="AP149:AQ149"/>
    <mergeCell ref="AG150:AH150"/>
    <mergeCell ref="AJ150:AK150"/>
    <mergeCell ref="AM150:AN150"/>
    <mergeCell ref="AP150:AQ150"/>
    <mergeCell ref="C147:AE147"/>
    <mergeCell ref="AG147:AH147"/>
    <mergeCell ref="AJ147:AK147"/>
    <mergeCell ref="AM147:AN147"/>
    <mergeCell ref="AP147:AQ147"/>
    <mergeCell ref="C148:AE148"/>
    <mergeCell ref="AG148:AH148"/>
    <mergeCell ref="AJ148:AK148"/>
    <mergeCell ref="AM148:AN148"/>
    <mergeCell ref="AP148:AQ148"/>
    <mergeCell ref="D121:AJ122"/>
    <mergeCell ref="D138:W139"/>
    <mergeCell ref="C143:AE146"/>
    <mergeCell ref="AF143:AQ143"/>
    <mergeCell ref="AF144:AQ144"/>
    <mergeCell ref="AF145:AK145"/>
    <mergeCell ref="AL145:AQ145"/>
    <mergeCell ref="AF146:AH146"/>
    <mergeCell ref="AI146:AK146"/>
    <mergeCell ref="AL146:AN146"/>
    <mergeCell ref="AO146:AQ146"/>
    <mergeCell ref="D45:AE47"/>
    <mergeCell ref="AI46:AL46"/>
    <mergeCell ref="D49:AE51"/>
    <mergeCell ref="AI50:AL50"/>
    <mergeCell ref="D53:AE55"/>
    <mergeCell ref="AI54:AL54"/>
    <mergeCell ref="AI57:AL57"/>
    <mergeCell ref="D64:AL65"/>
    <mergeCell ref="AH83:AL83"/>
    <mergeCell ref="AH69:AL69"/>
    <mergeCell ref="AH70:AL70"/>
    <mergeCell ref="AH71:AL71"/>
    <mergeCell ref="AH73:AL73"/>
    <mergeCell ref="AH74:AL74"/>
    <mergeCell ref="AG67:AL67"/>
    <mergeCell ref="AH72:AL72"/>
    <mergeCell ref="AE112:AM112"/>
    <mergeCell ref="E113:AB113"/>
    <mergeCell ref="AC113:AD113"/>
    <mergeCell ref="AF113:AM113"/>
    <mergeCell ref="AC114:AD114"/>
    <mergeCell ref="AF114:AM114"/>
    <mergeCell ref="AF106:AL106"/>
    <mergeCell ref="AH75:AL75"/>
    <mergeCell ref="AH77:AL77"/>
    <mergeCell ref="AH78:AL78"/>
    <mergeCell ref="AH79:AL79"/>
    <mergeCell ref="AH81:AL81"/>
    <mergeCell ref="AH80:AL80"/>
    <mergeCell ref="AH82:AL82"/>
    <mergeCell ref="AH85:AL85"/>
    <mergeCell ref="AF89:AL89"/>
    <mergeCell ref="AG90:AL90"/>
    <mergeCell ref="AH93:AM93"/>
    <mergeCell ref="D95:AD96"/>
    <mergeCell ref="D98:AD100"/>
    <mergeCell ref="AI99:AL100"/>
    <mergeCell ref="AE105:AL105"/>
    <mergeCell ref="AH28:AL28"/>
    <mergeCell ref="AH29:AL29"/>
    <mergeCell ref="AH31:AL31"/>
    <mergeCell ref="AH44:AL44"/>
    <mergeCell ref="AG27:AH27"/>
    <mergeCell ref="AH30:AL30"/>
    <mergeCell ref="V32:AF32"/>
    <mergeCell ref="AH32:AL32"/>
    <mergeCell ref="AH34:AL34"/>
    <mergeCell ref="D37:AB37"/>
    <mergeCell ref="AH21:AL21"/>
    <mergeCell ref="AH25:AL25"/>
    <mergeCell ref="AH26:AL26"/>
    <mergeCell ref="D22:AF23"/>
    <mergeCell ref="AG22:AG23"/>
    <mergeCell ref="AH22:AL23"/>
    <mergeCell ref="AH24:AL24"/>
    <mergeCell ref="V25:AF25"/>
    <mergeCell ref="V26:AF26"/>
    <mergeCell ref="AH13:AL13"/>
    <mergeCell ref="AH14:AL14"/>
    <mergeCell ref="AH15:AL15"/>
    <mergeCell ref="AH18:AL18"/>
    <mergeCell ref="D7:AL8"/>
    <mergeCell ref="AG10:AL10"/>
    <mergeCell ref="AH12:AL12"/>
    <mergeCell ref="V15:AF15"/>
    <mergeCell ref="D17:AF18"/>
    <mergeCell ref="AG17:AL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55"/>
  <sheetViews>
    <sheetView zoomScale="70" zoomScaleNormal="70" workbookViewId="0">
      <selection activeCell="A38" sqref="A38"/>
    </sheetView>
  </sheetViews>
  <sheetFormatPr baseColWidth="10" defaultRowHeight="15" x14ac:dyDescent="0.25"/>
  <cols>
    <col min="2" max="2" width="37" bestFit="1" customWidth="1"/>
    <col min="3" max="3" width="17.5703125" customWidth="1"/>
    <col min="9" max="9" width="19" bestFit="1" customWidth="1"/>
  </cols>
  <sheetData>
    <row r="1" spans="1:10" x14ac:dyDescent="0.25">
      <c r="A1" s="56" t="s">
        <v>127</v>
      </c>
    </row>
    <row r="2" spans="1:10" x14ac:dyDescent="0.25">
      <c r="A2" s="1" t="s">
        <v>233</v>
      </c>
    </row>
    <row r="3" spans="1:10" s="61" customFormat="1" x14ac:dyDescent="0.25">
      <c r="I3"/>
      <c r="J3"/>
    </row>
    <row r="5" spans="1:10" ht="44.25" customHeight="1" x14ac:dyDescent="0.25">
      <c r="B5" s="655" t="s">
        <v>719</v>
      </c>
      <c r="C5" s="655"/>
    </row>
    <row r="6" spans="1:10" s="195" customFormat="1" x14ac:dyDescent="0.25">
      <c r="B6" s="23" t="s">
        <v>706</v>
      </c>
      <c r="C6" s="150">
        <v>0.83</v>
      </c>
    </row>
    <row r="7" spans="1:10" x14ac:dyDescent="0.25">
      <c r="B7" s="23" t="s">
        <v>669</v>
      </c>
      <c r="C7" s="150">
        <v>1</v>
      </c>
    </row>
    <row r="8" spans="1:10" x14ac:dyDescent="0.25">
      <c r="B8" s="23" t="s">
        <v>697</v>
      </c>
      <c r="C8" s="150">
        <v>3.46</v>
      </c>
    </row>
    <row r="9" spans="1:10" x14ac:dyDescent="0.25">
      <c r="B9" s="23" t="s">
        <v>681</v>
      </c>
      <c r="C9" s="150">
        <v>4.93</v>
      </c>
    </row>
    <row r="10" spans="1:10" x14ac:dyDescent="0.25">
      <c r="B10" s="23" t="s">
        <v>690</v>
      </c>
      <c r="C10" s="150">
        <v>5</v>
      </c>
    </row>
    <row r="11" spans="1:10" x14ac:dyDescent="0.25">
      <c r="B11" s="23" t="s">
        <v>677</v>
      </c>
      <c r="C11" s="150">
        <v>6.19</v>
      </c>
    </row>
    <row r="12" spans="1:10" x14ac:dyDescent="0.25">
      <c r="B12" s="23" t="s">
        <v>684</v>
      </c>
      <c r="C12" s="150">
        <v>6.44</v>
      </c>
    </row>
    <row r="13" spans="1:10" x14ac:dyDescent="0.25">
      <c r="B13" s="23" t="s">
        <v>692</v>
      </c>
      <c r="C13" s="150">
        <v>6.63</v>
      </c>
    </row>
    <row r="14" spans="1:10" x14ac:dyDescent="0.25">
      <c r="B14" s="23" t="s">
        <v>694</v>
      </c>
      <c r="C14" s="150">
        <v>6.8</v>
      </c>
    </row>
    <row r="15" spans="1:10" x14ac:dyDescent="0.25">
      <c r="B15" s="23" t="s">
        <v>670</v>
      </c>
      <c r="C15" s="150">
        <v>7.05</v>
      </c>
    </row>
    <row r="16" spans="1:10" x14ac:dyDescent="0.25">
      <c r="B16" s="23" t="s">
        <v>672</v>
      </c>
      <c r="C16" s="150">
        <v>7.14</v>
      </c>
    </row>
    <row r="17" spans="2:3" x14ac:dyDescent="0.25">
      <c r="B17" s="23" t="s">
        <v>696</v>
      </c>
      <c r="C17" s="150">
        <v>7.53</v>
      </c>
    </row>
    <row r="18" spans="2:3" x14ac:dyDescent="0.25">
      <c r="B18" s="23" t="s">
        <v>676</v>
      </c>
      <c r="C18" s="150">
        <v>7.54</v>
      </c>
    </row>
    <row r="19" spans="2:3" s="195" customFormat="1" x14ac:dyDescent="0.25">
      <c r="B19" s="23" t="s">
        <v>687</v>
      </c>
      <c r="C19" s="150">
        <v>7.87</v>
      </c>
    </row>
    <row r="20" spans="2:3" x14ac:dyDescent="0.25">
      <c r="B20" s="23" t="s">
        <v>707</v>
      </c>
      <c r="C20" s="150">
        <v>7.96</v>
      </c>
    </row>
    <row r="21" spans="2:3" x14ac:dyDescent="0.25">
      <c r="B21" s="23" t="s">
        <v>675</v>
      </c>
      <c r="C21" s="150">
        <v>8.2200000000000006</v>
      </c>
    </row>
    <row r="22" spans="2:3" x14ac:dyDescent="0.25">
      <c r="B22" s="23" t="s">
        <v>691</v>
      </c>
      <c r="C22" s="150">
        <v>8.44</v>
      </c>
    </row>
    <row r="23" spans="2:3" x14ac:dyDescent="0.25">
      <c r="B23" s="23" t="s">
        <v>686</v>
      </c>
      <c r="C23" s="150">
        <v>8.7200000000000006</v>
      </c>
    </row>
    <row r="24" spans="2:3" x14ac:dyDescent="0.25">
      <c r="B24" s="23" t="s">
        <v>703</v>
      </c>
      <c r="C24" s="150">
        <v>8.82</v>
      </c>
    </row>
    <row r="25" spans="2:3" x14ac:dyDescent="0.25">
      <c r="B25" s="23" t="s">
        <v>698</v>
      </c>
      <c r="C25" s="150">
        <v>8.9</v>
      </c>
    </row>
    <row r="26" spans="2:3" x14ac:dyDescent="0.25">
      <c r="B26" s="23" t="s">
        <v>699</v>
      </c>
      <c r="C26" s="150">
        <v>8.9499999999999993</v>
      </c>
    </row>
    <row r="27" spans="2:3" x14ac:dyDescent="0.25">
      <c r="B27" s="23" t="s">
        <v>702</v>
      </c>
      <c r="C27" s="150">
        <v>8.98</v>
      </c>
    </row>
    <row r="28" spans="2:3" x14ac:dyDescent="0.25">
      <c r="B28" s="23" t="s">
        <v>679</v>
      </c>
      <c r="C28" s="150">
        <v>9.01</v>
      </c>
    </row>
    <row r="29" spans="2:3" x14ac:dyDescent="0.25">
      <c r="B29" s="23" t="s">
        <v>693</v>
      </c>
      <c r="C29" s="150">
        <v>9.2200000000000006</v>
      </c>
    </row>
    <row r="30" spans="2:3" x14ac:dyDescent="0.25">
      <c r="B30" s="23" t="s">
        <v>395</v>
      </c>
      <c r="C30" s="361">
        <v>9.74</v>
      </c>
    </row>
    <row r="31" spans="2:3" x14ac:dyDescent="0.25">
      <c r="B31" s="23" t="s">
        <v>674</v>
      </c>
      <c r="C31" s="150">
        <v>9.8800000000000008</v>
      </c>
    </row>
    <row r="32" spans="2:3" s="195" customFormat="1" x14ac:dyDescent="0.25">
      <c r="B32" s="23" t="s">
        <v>667</v>
      </c>
      <c r="C32" s="150">
        <v>10.3</v>
      </c>
    </row>
    <row r="33" spans="2:6" x14ac:dyDescent="0.25">
      <c r="B33" s="23" t="s">
        <v>682</v>
      </c>
      <c r="C33" s="150">
        <v>10.47</v>
      </c>
    </row>
    <row r="34" spans="2:6" x14ac:dyDescent="0.25">
      <c r="B34" s="23" t="s">
        <v>688</v>
      </c>
      <c r="C34" s="150">
        <v>10.64</v>
      </c>
    </row>
    <row r="35" spans="2:6" x14ac:dyDescent="0.25">
      <c r="B35" s="23" t="s">
        <v>704</v>
      </c>
      <c r="C35" s="150">
        <v>11.15</v>
      </c>
    </row>
    <row r="36" spans="2:6" x14ac:dyDescent="0.25">
      <c r="B36" s="23" t="s">
        <v>683</v>
      </c>
      <c r="C36" s="150">
        <v>13.49</v>
      </c>
    </row>
    <row r="37" spans="2:6" x14ac:dyDescent="0.25">
      <c r="B37" s="23" t="s">
        <v>695</v>
      </c>
      <c r="C37" s="150">
        <v>14.07</v>
      </c>
    </row>
    <row r="38" spans="2:6" x14ac:dyDescent="0.25">
      <c r="B38" s="23" t="s">
        <v>671</v>
      </c>
      <c r="C38" s="150">
        <v>14.7</v>
      </c>
      <c r="F38" s="14" t="s">
        <v>401</v>
      </c>
    </row>
    <row r="39" spans="2:6" x14ac:dyDescent="0.25">
      <c r="B39" s="23" t="s">
        <v>673</v>
      </c>
      <c r="C39" s="150">
        <v>15.33</v>
      </c>
      <c r="F39" s="14" t="s">
        <v>397</v>
      </c>
    </row>
    <row r="40" spans="2:6" x14ac:dyDescent="0.25">
      <c r="B40" s="23" t="s">
        <v>705</v>
      </c>
      <c r="C40" s="150">
        <v>17.38</v>
      </c>
    </row>
    <row r="41" spans="2:6" x14ac:dyDescent="0.25">
      <c r="B41" s="195"/>
    </row>
    <row r="42" spans="2:6" x14ac:dyDescent="0.25">
      <c r="B42" s="195"/>
    </row>
    <row r="43" spans="2:6" x14ac:dyDescent="0.25">
      <c r="B43" s="195"/>
    </row>
    <row r="44" spans="2:6" x14ac:dyDescent="0.25">
      <c r="B44" s="195"/>
    </row>
    <row r="45" spans="2:6" x14ac:dyDescent="0.25">
      <c r="B45" s="195"/>
    </row>
    <row r="46" spans="2:6" x14ac:dyDescent="0.25">
      <c r="B46" s="195"/>
    </row>
    <row r="47" spans="2:6" x14ac:dyDescent="0.25">
      <c r="B47" s="195"/>
    </row>
    <row r="48" spans="2:6" x14ac:dyDescent="0.25">
      <c r="B48" s="195"/>
    </row>
    <row r="49" spans="2:2" x14ac:dyDescent="0.25">
      <c r="B49" s="195"/>
    </row>
    <row r="50" spans="2:2" x14ac:dyDescent="0.25">
      <c r="B50" s="195"/>
    </row>
    <row r="51" spans="2:2" x14ac:dyDescent="0.25">
      <c r="B51" s="195"/>
    </row>
    <row r="52" spans="2:2" x14ac:dyDescent="0.25">
      <c r="B52" s="195"/>
    </row>
    <row r="53" spans="2:2" x14ac:dyDescent="0.25">
      <c r="B53" s="195"/>
    </row>
    <row r="54" spans="2:2" x14ac:dyDescent="0.25">
      <c r="B54" s="195"/>
    </row>
    <row r="55" spans="2:2" x14ac:dyDescent="0.25">
      <c r="B55" s="195"/>
    </row>
  </sheetData>
  <mergeCells count="1">
    <mergeCell ref="B5:C5"/>
  </mergeCells>
  <hyperlinks>
    <hyperlink ref="A1" location="ÍNDICE!A1" display="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61"/>
  <sheetViews>
    <sheetView zoomScale="85" zoomScaleNormal="85" workbookViewId="0">
      <selection activeCell="A38" sqref="A38"/>
    </sheetView>
  </sheetViews>
  <sheetFormatPr baseColWidth="10" defaultRowHeight="15" x14ac:dyDescent="0.25"/>
  <cols>
    <col min="2" max="2" width="11.42578125" style="61"/>
    <col min="3" max="3" width="63.85546875" customWidth="1"/>
    <col min="4" max="4" width="23.42578125" style="106" bestFit="1" customWidth="1"/>
    <col min="5" max="5" width="15.140625" style="115" customWidth="1"/>
    <col min="6" max="6" width="15.7109375" style="131" customWidth="1"/>
    <col min="7" max="7" width="17.42578125" style="131" customWidth="1"/>
    <col min="8" max="8" width="31.7109375" style="131" customWidth="1"/>
    <col min="9" max="9" width="23.85546875" customWidth="1"/>
    <col min="11" max="11" width="23.140625" style="106" customWidth="1"/>
  </cols>
  <sheetData>
    <row r="1" spans="1:12" s="61" customFormat="1" x14ac:dyDescent="0.25">
      <c r="A1" s="56" t="s">
        <v>127</v>
      </c>
      <c r="B1" s="56"/>
      <c r="D1" s="106"/>
      <c r="E1" s="115"/>
      <c r="F1" s="131"/>
      <c r="G1" s="131"/>
      <c r="H1" s="131"/>
      <c r="K1" s="106"/>
    </row>
    <row r="2" spans="1:12" x14ac:dyDescent="0.25">
      <c r="A2" s="1" t="s">
        <v>328</v>
      </c>
      <c r="B2" s="1"/>
      <c r="C2" s="1"/>
      <c r="D2" s="1"/>
      <c r="E2" s="1"/>
      <c r="F2" s="1"/>
      <c r="G2" s="1"/>
      <c r="H2" s="1"/>
    </row>
    <row r="3" spans="1:12" s="61" customFormat="1" x14ac:dyDescent="0.25">
      <c r="D3" s="106"/>
      <c r="E3" s="115"/>
      <c r="F3" s="131"/>
      <c r="G3" s="131"/>
      <c r="H3" s="131"/>
      <c r="I3" s="90"/>
      <c r="K3" s="106"/>
    </row>
    <row r="4" spans="1:12" x14ac:dyDescent="0.25">
      <c r="A4" s="55" t="s">
        <v>98</v>
      </c>
      <c r="B4" t="s">
        <v>500</v>
      </c>
      <c r="I4" s="140"/>
    </row>
    <row r="5" spans="1:12" x14ac:dyDescent="0.25">
      <c r="D5" s="228"/>
      <c r="I5" s="228"/>
    </row>
    <row r="6" spans="1:12" ht="28.5" customHeight="1" x14ac:dyDescent="0.25">
      <c r="B6" s="118"/>
      <c r="C6" s="658" t="s">
        <v>237</v>
      </c>
      <c r="D6" s="661" t="s">
        <v>342</v>
      </c>
      <c r="E6" s="656"/>
      <c r="F6" s="662" t="s">
        <v>398</v>
      </c>
      <c r="G6" s="653"/>
      <c r="H6" s="356" t="s">
        <v>501</v>
      </c>
      <c r="I6" s="660" t="s">
        <v>260</v>
      </c>
      <c r="J6" s="656"/>
      <c r="K6" s="656" t="s">
        <v>249</v>
      </c>
    </row>
    <row r="7" spans="1:12" ht="15.75" thickBot="1" x14ac:dyDescent="0.3">
      <c r="B7" s="119"/>
      <c r="C7" s="659"/>
      <c r="D7" s="123" t="s">
        <v>499</v>
      </c>
      <c r="E7" s="357" t="s">
        <v>9</v>
      </c>
      <c r="F7" s="123" t="s">
        <v>183</v>
      </c>
      <c r="G7" s="357" t="s">
        <v>9</v>
      </c>
      <c r="H7" s="123"/>
      <c r="I7" s="123" t="s">
        <v>502</v>
      </c>
      <c r="J7" s="357" t="s">
        <v>9</v>
      </c>
      <c r="K7" s="657"/>
    </row>
    <row r="8" spans="1:12" ht="15.75" thickTop="1" x14ac:dyDescent="0.25">
      <c r="B8" s="100" t="s">
        <v>100</v>
      </c>
      <c r="C8" s="23" t="s">
        <v>17</v>
      </c>
      <c r="D8" s="180">
        <v>27239.77</v>
      </c>
      <c r="E8" s="308">
        <f t="shared" ref="E8:E23" si="0">+D8/$D$23</f>
        <v>0.1307242428955645</v>
      </c>
      <c r="F8" s="180">
        <v>50</v>
      </c>
      <c r="G8" s="308">
        <f t="shared" ref="G8:G23" si="1">+F8/$F$23</f>
        <v>7.1736011477761832E-2</v>
      </c>
      <c r="H8" s="180">
        <f>+D8/F8</f>
        <v>544.79539999999997</v>
      </c>
      <c r="I8" s="180">
        <v>4890105.95</v>
      </c>
      <c r="J8" s="374">
        <f t="shared" ref="J8:J23" si="2">I8/$I$23</f>
        <v>3.8402285960492999E-2</v>
      </c>
      <c r="K8" s="310">
        <f t="shared" ref="K8:K22" si="3">D8/I8</f>
        <v>5.5703844208119862E-3</v>
      </c>
    </row>
    <row r="9" spans="1:12" x14ac:dyDescent="0.25">
      <c r="B9" s="88" t="s">
        <v>101</v>
      </c>
      <c r="C9" s="23" t="s">
        <v>18</v>
      </c>
      <c r="D9" s="180">
        <v>41336.85</v>
      </c>
      <c r="E9" s="308">
        <f t="shared" si="0"/>
        <v>0.19837643342574166</v>
      </c>
      <c r="F9" s="180">
        <v>14</v>
      </c>
      <c r="G9" s="308">
        <f t="shared" si="1"/>
        <v>2.0086083213773313E-2</v>
      </c>
      <c r="H9" s="180">
        <f t="shared" ref="H9:H22" si="4">+D9/F9</f>
        <v>2952.6321428571428</v>
      </c>
      <c r="I9" s="180">
        <v>20157914.829999998</v>
      </c>
      <c r="J9" s="375">
        <f t="shared" si="2"/>
        <v>0.15830127559279622</v>
      </c>
      <c r="K9" s="310">
        <f t="shared" si="3"/>
        <v>2.0506510890938219E-3</v>
      </c>
    </row>
    <row r="10" spans="1:12" x14ac:dyDescent="0.25">
      <c r="B10" s="88" t="s">
        <v>102</v>
      </c>
      <c r="C10" s="23" t="s">
        <v>19</v>
      </c>
      <c r="D10" s="180">
        <v>57764.79</v>
      </c>
      <c r="E10" s="308">
        <f t="shared" si="0"/>
        <v>0.2772144712958764</v>
      </c>
      <c r="F10" s="180">
        <v>225</v>
      </c>
      <c r="G10" s="308">
        <f t="shared" si="1"/>
        <v>0.32281205164992827</v>
      </c>
      <c r="H10" s="180">
        <f t="shared" si="4"/>
        <v>256.73239999999998</v>
      </c>
      <c r="I10" s="180">
        <v>33967118.640000001</v>
      </c>
      <c r="J10" s="375">
        <f t="shared" si="2"/>
        <v>0.2667457549191285</v>
      </c>
      <c r="K10" s="310">
        <f t="shared" si="3"/>
        <v>1.7006090687944203E-3</v>
      </c>
      <c r="L10" s="195"/>
    </row>
    <row r="11" spans="1:12" x14ac:dyDescent="0.25">
      <c r="B11" s="88" t="s">
        <v>103</v>
      </c>
      <c r="C11" s="23" t="s">
        <v>20</v>
      </c>
      <c r="D11" s="180">
        <v>882.91</v>
      </c>
      <c r="E11" s="308">
        <f t="shared" si="0"/>
        <v>4.2371041053181745E-3</v>
      </c>
      <c r="F11" s="180">
        <v>8</v>
      </c>
      <c r="G11" s="308">
        <f t="shared" si="1"/>
        <v>1.1477761836441894E-2</v>
      </c>
      <c r="H11" s="180">
        <f t="shared" si="4"/>
        <v>110.36375</v>
      </c>
      <c r="I11" s="180">
        <v>6200545.4900000002</v>
      </c>
      <c r="J11" s="375">
        <f t="shared" si="2"/>
        <v>4.8693243756410876E-2</v>
      </c>
      <c r="K11" s="310">
        <f t="shared" si="3"/>
        <v>1.4239231071264989E-4</v>
      </c>
      <c r="L11" s="195"/>
    </row>
    <row r="12" spans="1:12" x14ac:dyDescent="0.25">
      <c r="B12" s="88" t="s">
        <v>104</v>
      </c>
      <c r="C12" s="23" t="s">
        <v>21</v>
      </c>
      <c r="D12" s="180">
        <v>722.91</v>
      </c>
      <c r="E12" s="308">
        <f t="shared" si="0"/>
        <v>3.4692606593826792E-3</v>
      </c>
      <c r="F12" s="180">
        <v>11</v>
      </c>
      <c r="G12" s="308">
        <f t="shared" si="1"/>
        <v>1.5781922525107604E-2</v>
      </c>
      <c r="H12" s="180">
        <f t="shared" si="4"/>
        <v>65.719090909090909</v>
      </c>
      <c r="I12" s="180">
        <v>929770.74</v>
      </c>
      <c r="J12" s="375">
        <f t="shared" si="2"/>
        <v>7.3015436066736312E-3</v>
      </c>
      <c r="K12" s="310">
        <f t="shared" si="3"/>
        <v>7.7751425044844918E-4</v>
      </c>
      <c r="L12" s="195"/>
    </row>
    <row r="13" spans="1:12" x14ac:dyDescent="0.25">
      <c r="B13" s="88" t="s">
        <v>105</v>
      </c>
      <c r="C13" s="23" t="s">
        <v>22</v>
      </c>
      <c r="D13" s="180">
        <v>1199.52</v>
      </c>
      <c r="E13" s="308">
        <f t="shared" si="0"/>
        <v>5.7565223141784055E-3</v>
      </c>
      <c r="F13" s="180">
        <v>13</v>
      </c>
      <c r="G13" s="308">
        <f t="shared" si="1"/>
        <v>1.8651362984218076E-2</v>
      </c>
      <c r="H13" s="180">
        <f t="shared" si="4"/>
        <v>92.270769230769233</v>
      </c>
      <c r="I13" s="180">
        <v>2914361.45</v>
      </c>
      <c r="J13" s="375">
        <f t="shared" si="2"/>
        <v>2.2886649683967895E-2</v>
      </c>
      <c r="K13" s="310">
        <f t="shared" si="3"/>
        <v>4.1158930372208976E-4</v>
      </c>
      <c r="L13" s="195"/>
    </row>
    <row r="14" spans="1:12" x14ac:dyDescent="0.25">
      <c r="B14" s="88" t="s">
        <v>106</v>
      </c>
      <c r="C14" s="23" t="s">
        <v>471</v>
      </c>
      <c r="D14" s="180">
        <v>19708.95</v>
      </c>
      <c r="E14" s="308">
        <f t="shared" si="0"/>
        <v>9.4583675523564836E-2</v>
      </c>
      <c r="F14" s="180">
        <v>68</v>
      </c>
      <c r="G14" s="308">
        <f t="shared" si="1"/>
        <v>9.7560975609756101E-2</v>
      </c>
      <c r="H14" s="180">
        <f t="shared" si="4"/>
        <v>289.83750000000003</v>
      </c>
      <c r="I14" s="180">
        <v>23422598.98</v>
      </c>
      <c r="J14" s="375">
        <f t="shared" si="2"/>
        <v>0.18393902978071705</v>
      </c>
      <c r="K14" s="310">
        <f t="shared" si="3"/>
        <v>8.414501745442085E-4</v>
      </c>
      <c r="L14" s="195"/>
    </row>
    <row r="15" spans="1:12" x14ac:dyDescent="0.25">
      <c r="B15" s="88" t="s">
        <v>107</v>
      </c>
      <c r="C15" s="23" t="s">
        <v>24</v>
      </c>
      <c r="D15" s="180">
        <v>1803.44</v>
      </c>
      <c r="E15" s="308">
        <f t="shared" si="0"/>
        <v>8.654747400861933E-3</v>
      </c>
      <c r="F15" s="180">
        <v>12</v>
      </c>
      <c r="G15" s="308">
        <f t="shared" si="1"/>
        <v>1.721664275466284E-2</v>
      </c>
      <c r="H15" s="180">
        <f t="shared" si="4"/>
        <v>150.28666666666666</v>
      </c>
      <c r="I15" s="180">
        <v>4972072.71</v>
      </c>
      <c r="J15" s="375">
        <f t="shared" si="2"/>
        <v>3.9045975686024421E-2</v>
      </c>
      <c r="K15" s="310">
        <f t="shared" si="3"/>
        <v>3.6271392338508261E-4</v>
      </c>
      <c r="L15" s="195"/>
    </row>
    <row r="16" spans="1:12" x14ac:dyDescent="0.25">
      <c r="B16" s="88" t="s">
        <v>71</v>
      </c>
      <c r="C16" s="23" t="s">
        <v>25</v>
      </c>
      <c r="D16" s="180">
        <v>17.13</v>
      </c>
      <c r="E16" s="308">
        <f t="shared" si="0"/>
        <v>8.2207238930468923E-5</v>
      </c>
      <c r="F16" s="180">
        <v>2</v>
      </c>
      <c r="G16" s="308">
        <f t="shared" si="1"/>
        <v>2.8694404591104736E-3</v>
      </c>
      <c r="H16" s="180">
        <f t="shared" si="4"/>
        <v>8.5649999999999995</v>
      </c>
      <c r="I16" s="180">
        <v>385391.03</v>
      </c>
      <c r="J16" s="375">
        <f t="shared" si="2"/>
        <v>3.0264981356219771E-3</v>
      </c>
      <c r="K16" s="310">
        <f t="shared" si="3"/>
        <v>4.4448361966286546E-5</v>
      </c>
      <c r="L16" s="195"/>
    </row>
    <row r="17" spans="2:13" x14ac:dyDescent="0.25">
      <c r="B17" s="88" t="s">
        <v>108</v>
      </c>
      <c r="C17" s="23" t="s">
        <v>472</v>
      </c>
      <c r="D17" s="180">
        <v>13765.2</v>
      </c>
      <c r="E17" s="308">
        <f t="shared" si="0"/>
        <v>6.605949126244548E-2</v>
      </c>
      <c r="F17" s="180">
        <v>68</v>
      </c>
      <c r="G17" s="308">
        <f t="shared" si="1"/>
        <v>9.7560975609756101E-2</v>
      </c>
      <c r="H17" s="180">
        <f t="shared" si="4"/>
        <v>202.42941176470589</v>
      </c>
      <c r="I17" s="180">
        <v>6497499.54</v>
      </c>
      <c r="J17" s="375">
        <f t="shared" si="2"/>
        <v>5.1025241153159824E-2</v>
      </c>
      <c r="K17" s="310">
        <f t="shared" si="3"/>
        <v>2.1185380491769916E-3</v>
      </c>
      <c r="L17" s="195"/>
      <c r="M17" s="195"/>
    </row>
    <row r="18" spans="2:13" x14ac:dyDescent="0.25">
      <c r="B18" s="88" t="s">
        <v>109</v>
      </c>
      <c r="C18" s="23" t="s">
        <v>27</v>
      </c>
      <c r="D18" s="180">
        <v>4378.18</v>
      </c>
      <c r="E18" s="308">
        <f t="shared" si="0"/>
        <v>2.101098011328666E-2</v>
      </c>
      <c r="F18" s="180">
        <v>10</v>
      </c>
      <c r="G18" s="308">
        <f t="shared" si="1"/>
        <v>1.4347202295552367E-2</v>
      </c>
      <c r="H18" s="180">
        <f t="shared" si="4"/>
        <v>437.81800000000004</v>
      </c>
      <c r="I18" s="180">
        <v>17323332.07</v>
      </c>
      <c r="J18" s="375">
        <f t="shared" si="2"/>
        <v>0.13604113259360343</v>
      </c>
      <c r="K18" s="310">
        <f t="shared" si="3"/>
        <v>2.5273313368979366E-4</v>
      </c>
      <c r="L18" s="195"/>
      <c r="M18" s="195"/>
    </row>
    <row r="19" spans="2:13" x14ac:dyDescent="0.25">
      <c r="B19" s="88" t="s">
        <v>110</v>
      </c>
      <c r="C19" s="23" t="s">
        <v>28</v>
      </c>
      <c r="D19" s="180">
        <v>12.73</v>
      </c>
      <c r="E19" s="308">
        <f t="shared" si="0"/>
        <v>6.109154416724283E-5</v>
      </c>
      <c r="F19" s="180">
        <v>2</v>
      </c>
      <c r="G19" s="308">
        <f t="shared" si="1"/>
        <v>2.8694404591104736E-3</v>
      </c>
      <c r="H19" s="180">
        <f t="shared" si="4"/>
        <v>6.3650000000000002</v>
      </c>
      <c r="I19" s="180">
        <v>698103.6</v>
      </c>
      <c r="J19" s="375">
        <f t="shared" si="2"/>
        <v>5.4822481049208388E-3</v>
      </c>
      <c r="K19" s="310" t="s">
        <v>123</v>
      </c>
      <c r="L19" s="195"/>
      <c r="M19" s="195"/>
    </row>
    <row r="20" spans="2:13" x14ac:dyDescent="0.25">
      <c r="B20" s="88" t="s">
        <v>111</v>
      </c>
      <c r="C20" s="23" t="s">
        <v>474</v>
      </c>
      <c r="D20" s="180">
        <v>35173.82</v>
      </c>
      <c r="E20" s="308">
        <f t="shared" si="0"/>
        <v>0.1687999197219677</v>
      </c>
      <c r="F20" s="180">
        <v>187</v>
      </c>
      <c r="G20" s="308">
        <f t="shared" si="1"/>
        <v>0.26829268292682928</v>
      </c>
      <c r="H20" s="180">
        <f t="shared" si="4"/>
        <v>188.09529411764706</v>
      </c>
      <c r="I20" s="180">
        <v>2478857.64</v>
      </c>
      <c r="J20" s="375">
        <f t="shared" si="2"/>
        <v>1.9466612977298133E-2</v>
      </c>
      <c r="K20" s="310">
        <f t="shared" si="3"/>
        <v>1.4189528044055003E-2</v>
      </c>
      <c r="L20" s="195"/>
      <c r="M20" s="195"/>
    </row>
    <row r="21" spans="2:13" x14ac:dyDescent="0.25">
      <c r="B21" s="88" t="s">
        <v>112</v>
      </c>
      <c r="C21" s="23" t="s">
        <v>30</v>
      </c>
      <c r="D21" s="180">
        <v>896.96</v>
      </c>
      <c r="E21" s="308">
        <f t="shared" si="0"/>
        <v>4.3045303579143847E-3</v>
      </c>
      <c r="F21" s="180">
        <v>12</v>
      </c>
      <c r="G21" s="308">
        <f t="shared" si="1"/>
        <v>1.721664275466284E-2</v>
      </c>
      <c r="H21" s="180">
        <f t="shared" si="4"/>
        <v>74.74666666666667</v>
      </c>
      <c r="I21" s="180">
        <v>1240986.52</v>
      </c>
      <c r="J21" s="375">
        <f t="shared" si="2"/>
        <v>9.7455391971940936E-3</v>
      </c>
      <c r="K21" s="310">
        <f t="shared" si="3"/>
        <v>7.2277980908285779E-4</v>
      </c>
      <c r="L21" s="195"/>
      <c r="M21" s="195"/>
    </row>
    <row r="22" spans="2:13" x14ac:dyDescent="0.25">
      <c r="B22" s="89" t="s">
        <v>117</v>
      </c>
      <c r="C22" s="23" t="s">
        <v>35</v>
      </c>
      <c r="D22" s="180">
        <v>3472.65</v>
      </c>
      <c r="E22" s="308">
        <f t="shared" si="0"/>
        <v>1.6665322140799355E-2</v>
      </c>
      <c r="F22" s="180">
        <v>15</v>
      </c>
      <c r="G22" s="308">
        <f t="shared" si="1"/>
        <v>2.1520803443328552E-2</v>
      </c>
      <c r="H22" s="180">
        <f t="shared" si="4"/>
        <v>231.51000000000002</v>
      </c>
      <c r="I22" s="180">
        <v>1260269.4099999999</v>
      </c>
      <c r="J22" s="376">
        <f t="shared" si="2"/>
        <v>9.8969688519901684E-3</v>
      </c>
      <c r="K22" s="310">
        <f t="shared" si="3"/>
        <v>2.7554822583529979E-3</v>
      </c>
      <c r="L22" s="195"/>
    </row>
    <row r="23" spans="2:13" x14ac:dyDescent="0.25">
      <c r="B23" s="89"/>
      <c r="C23" s="158" t="s">
        <v>8</v>
      </c>
      <c r="D23" s="181">
        <f>SUM(D8:D22)</f>
        <v>208375.81000000003</v>
      </c>
      <c r="E23" s="313">
        <f t="shared" si="0"/>
        <v>1</v>
      </c>
      <c r="F23" s="181">
        <f>SUM(F8:F22)</f>
        <v>697</v>
      </c>
      <c r="G23" s="314">
        <f t="shared" si="1"/>
        <v>1</v>
      </c>
      <c r="H23" s="315">
        <f t="shared" ref="H23" si="5">+D23/F23</f>
        <v>298.96098995695843</v>
      </c>
      <c r="I23" s="181">
        <f>SUM(I8:I22)</f>
        <v>127338928.59999999</v>
      </c>
      <c r="J23" s="373">
        <f t="shared" si="2"/>
        <v>1</v>
      </c>
      <c r="K23" s="317">
        <f>D23/I23</f>
        <v>1.6363873348939112E-3</v>
      </c>
    </row>
    <row r="24" spans="2:13" x14ac:dyDescent="0.25">
      <c r="B24" s="24"/>
      <c r="C24" s="73" t="s">
        <v>228</v>
      </c>
      <c r="D24" s="73"/>
      <c r="E24" s="73"/>
      <c r="F24" s="230"/>
      <c r="G24" s="73"/>
      <c r="H24" s="73"/>
      <c r="I24" s="24"/>
      <c r="J24" s="24"/>
      <c r="K24" s="24"/>
    </row>
    <row r="25" spans="2:13" x14ac:dyDescent="0.25">
      <c r="B25" s="24"/>
      <c r="C25" s="73" t="s">
        <v>470</v>
      </c>
      <c r="D25" s="73"/>
      <c r="E25" s="162"/>
      <c r="F25" s="73"/>
      <c r="G25" s="73"/>
      <c r="H25" s="73"/>
      <c r="I25" s="24"/>
      <c r="J25" s="24"/>
      <c r="K25" s="24"/>
    </row>
    <row r="26" spans="2:13" x14ac:dyDescent="0.25">
      <c r="B26" s="24"/>
      <c r="C26" s="73" t="s">
        <v>473</v>
      </c>
      <c r="D26" s="73"/>
      <c r="E26" s="162"/>
      <c r="F26" s="73"/>
      <c r="G26" s="73"/>
      <c r="H26" s="73"/>
      <c r="I26" s="24"/>
      <c r="J26" s="24"/>
      <c r="K26" s="24"/>
    </row>
    <row r="27" spans="2:13" x14ac:dyDescent="0.25">
      <c r="C27" s="220" t="s">
        <v>475</v>
      </c>
      <c r="D27" s="162"/>
      <c r="I27" s="132"/>
    </row>
    <row r="28" spans="2:13" ht="15" customHeight="1" x14ac:dyDescent="0.25">
      <c r="C28" s="367"/>
      <c r="D28" s="366"/>
      <c r="E28" s="366"/>
      <c r="F28" s="366"/>
      <c r="G28" s="366"/>
      <c r="H28" s="366"/>
      <c r="I28" s="368"/>
      <c r="J28" s="366"/>
      <c r="K28" s="366"/>
      <c r="L28" s="366"/>
      <c r="M28" s="366"/>
    </row>
    <row r="29" spans="2:13" ht="27" customHeight="1" x14ac:dyDescent="0.25">
      <c r="B29" s="118"/>
      <c r="C29" s="658" t="s">
        <v>237</v>
      </c>
      <c r="D29" s="662" t="s">
        <v>342</v>
      </c>
      <c r="E29" s="656"/>
      <c r="F29" s="662" t="s">
        <v>398</v>
      </c>
      <c r="G29" s="653"/>
      <c r="H29" s="356" t="s">
        <v>505</v>
      </c>
      <c r="I29" s="662" t="s">
        <v>260</v>
      </c>
      <c r="J29" s="656"/>
      <c r="K29" s="656" t="s">
        <v>249</v>
      </c>
      <c r="L29" s="366"/>
      <c r="M29" s="407"/>
    </row>
    <row r="30" spans="2:13" ht="15.75" thickBot="1" x14ac:dyDescent="0.3">
      <c r="B30" s="119"/>
      <c r="C30" s="659"/>
      <c r="D30" s="123" t="s">
        <v>503</v>
      </c>
      <c r="E30" s="364" t="s">
        <v>9</v>
      </c>
      <c r="F30" s="123" t="s">
        <v>183</v>
      </c>
      <c r="G30" s="364" t="s">
        <v>9</v>
      </c>
      <c r="H30" s="123"/>
      <c r="I30" s="123" t="s">
        <v>504</v>
      </c>
      <c r="J30" s="364" t="s">
        <v>9</v>
      </c>
      <c r="K30" s="657"/>
      <c r="L30" s="366"/>
      <c r="M30" s="407"/>
    </row>
    <row r="31" spans="2:13" ht="15.75" thickTop="1" x14ac:dyDescent="0.25">
      <c r="B31" s="189" t="s">
        <v>100</v>
      </c>
      <c r="C31" s="369" t="s">
        <v>17</v>
      </c>
      <c r="D31" s="309">
        <v>25189.439999999999</v>
      </c>
      <c r="E31" s="308">
        <f t="shared" ref="E31:E48" si="6">+D31/$D$49</f>
        <v>0.13542200752778161</v>
      </c>
      <c r="F31" s="309">
        <v>52</v>
      </c>
      <c r="G31" s="308">
        <f t="shared" ref="G31:G48" si="7">+F31/$F$49</f>
        <v>8.0620155038759689E-2</v>
      </c>
      <c r="H31" s="309">
        <f>+D31/F31</f>
        <v>484.41230769230765</v>
      </c>
      <c r="I31" s="309">
        <v>5772747.1600000001</v>
      </c>
      <c r="J31" s="379">
        <f t="shared" ref="J31:J48" si="8">I31/$I$49</f>
        <v>4.0131414352727282E-2</v>
      </c>
      <c r="K31" s="310">
        <f>D31/I31</f>
        <v>4.3635100069063125E-3</v>
      </c>
      <c r="L31" s="366"/>
      <c r="M31" s="407"/>
    </row>
    <row r="32" spans="2:13" x14ac:dyDescent="0.25">
      <c r="B32" s="186" t="s">
        <v>101</v>
      </c>
      <c r="C32" s="369" t="s">
        <v>18</v>
      </c>
      <c r="D32" s="311">
        <v>19348.48</v>
      </c>
      <c r="E32" s="308">
        <f t="shared" si="6"/>
        <v>0.10402017687614856</v>
      </c>
      <c r="F32" s="311">
        <v>10</v>
      </c>
      <c r="G32" s="308">
        <f t="shared" si="7"/>
        <v>1.5503875968992248E-2</v>
      </c>
      <c r="H32" s="311">
        <f t="shared" ref="H32:H48" si="9">+D32/F32</f>
        <v>1934.848</v>
      </c>
      <c r="I32" s="311">
        <v>24887444.890000001</v>
      </c>
      <c r="J32" s="380">
        <f t="shared" si="8"/>
        <v>0.17301439598495344</v>
      </c>
      <c r="K32" s="310">
        <f t="shared" ref="K32:K48" si="10">D32/I32</f>
        <v>7.7743939104710561E-4</v>
      </c>
      <c r="L32" s="366"/>
      <c r="M32" s="407"/>
    </row>
    <row r="33" spans="2:13" x14ac:dyDescent="0.25">
      <c r="B33" s="186" t="s">
        <v>102</v>
      </c>
      <c r="C33" s="369" t="s">
        <v>19</v>
      </c>
      <c r="D33" s="311">
        <v>56213.78</v>
      </c>
      <c r="E33" s="308">
        <f t="shared" si="6"/>
        <v>0.30221326628639061</v>
      </c>
      <c r="F33" s="311">
        <v>224</v>
      </c>
      <c r="G33" s="308">
        <f t="shared" si="7"/>
        <v>0.34728682170542635</v>
      </c>
      <c r="H33" s="311">
        <f t="shared" si="9"/>
        <v>250.954375</v>
      </c>
      <c r="I33" s="311">
        <v>30249315.170000002</v>
      </c>
      <c r="J33" s="380">
        <f t="shared" si="8"/>
        <v>0.21028944579195968</v>
      </c>
      <c r="K33" s="310">
        <f t="shared" si="10"/>
        <v>1.8583488480344329E-3</v>
      </c>
      <c r="L33" s="366"/>
      <c r="M33" s="407"/>
    </row>
    <row r="34" spans="2:13" x14ac:dyDescent="0.25">
      <c r="B34" s="186" t="s">
        <v>103</v>
      </c>
      <c r="C34" s="369" t="s">
        <v>20</v>
      </c>
      <c r="D34" s="311">
        <v>1419.08</v>
      </c>
      <c r="E34" s="308">
        <f t="shared" si="6"/>
        <v>7.6291756562481862E-3</v>
      </c>
      <c r="F34" s="311">
        <v>4</v>
      </c>
      <c r="G34" s="308">
        <f t="shared" si="7"/>
        <v>6.2015503875968991E-3</v>
      </c>
      <c r="H34" s="311">
        <f t="shared" si="9"/>
        <v>354.77</v>
      </c>
      <c r="I34" s="311">
        <v>5564404.6500000004</v>
      </c>
      <c r="J34" s="380">
        <f t="shared" si="8"/>
        <v>3.8683043349397699E-2</v>
      </c>
      <c r="K34" s="310">
        <f t="shared" si="10"/>
        <v>2.550281816761834E-4</v>
      </c>
      <c r="L34" s="366"/>
      <c r="M34" s="407"/>
    </row>
    <row r="35" spans="2:13" x14ac:dyDescent="0.25">
      <c r="B35" s="186" t="s">
        <v>104</v>
      </c>
      <c r="C35" s="369" t="s">
        <v>21</v>
      </c>
      <c r="D35" s="311">
        <v>1190.3499999999999</v>
      </c>
      <c r="E35" s="308">
        <f t="shared" si="6"/>
        <v>6.3994906858070213E-3</v>
      </c>
      <c r="F35" s="311">
        <v>9</v>
      </c>
      <c r="G35" s="308">
        <f t="shared" si="7"/>
        <v>1.3953488372093023E-2</v>
      </c>
      <c r="H35" s="311">
        <f t="shared" si="9"/>
        <v>132.26111111111109</v>
      </c>
      <c r="I35" s="311">
        <v>997537.86</v>
      </c>
      <c r="J35" s="380">
        <f t="shared" si="8"/>
        <v>6.9347581112824729E-3</v>
      </c>
      <c r="K35" s="310">
        <f t="shared" si="10"/>
        <v>1.1932880422202722E-3</v>
      </c>
      <c r="L35" s="366"/>
      <c r="M35" s="407"/>
    </row>
    <row r="36" spans="2:13" x14ac:dyDescent="0.25">
      <c r="B36" s="186" t="s">
        <v>105</v>
      </c>
      <c r="C36" s="369" t="s">
        <v>22</v>
      </c>
      <c r="D36" s="311">
        <v>1190.3699999999999</v>
      </c>
      <c r="E36" s="308">
        <f t="shared" si="6"/>
        <v>6.3995982086479638E-3</v>
      </c>
      <c r="F36" s="311">
        <v>14</v>
      </c>
      <c r="G36" s="308">
        <f t="shared" si="7"/>
        <v>2.1705426356589147E-2</v>
      </c>
      <c r="H36" s="311">
        <f t="shared" si="9"/>
        <v>85.026428571428568</v>
      </c>
      <c r="I36" s="311">
        <v>2486791.2799999998</v>
      </c>
      <c r="J36" s="380">
        <f t="shared" si="8"/>
        <v>1.7287861134460122E-2</v>
      </c>
      <c r="K36" s="310">
        <f t="shared" si="10"/>
        <v>4.7867708463253096E-4</v>
      </c>
      <c r="L36" s="366"/>
      <c r="M36" s="407"/>
    </row>
    <row r="37" spans="2:13" x14ac:dyDescent="0.25">
      <c r="B37" s="186" t="s">
        <v>106</v>
      </c>
      <c r="C37" s="369" t="s">
        <v>471</v>
      </c>
      <c r="D37" s="311">
        <v>21882.62</v>
      </c>
      <c r="E37" s="308">
        <f t="shared" si="6"/>
        <v>0.11764407348347498</v>
      </c>
      <c r="F37" s="311">
        <v>58</v>
      </c>
      <c r="G37" s="308">
        <f t="shared" si="7"/>
        <v>8.9922480620155038E-2</v>
      </c>
      <c r="H37" s="311">
        <f t="shared" si="9"/>
        <v>377.28655172413789</v>
      </c>
      <c r="I37" s="311">
        <v>25700457.239999998</v>
      </c>
      <c r="J37" s="380">
        <f t="shared" si="8"/>
        <v>0.17866635589024996</v>
      </c>
      <c r="K37" s="310">
        <f t="shared" si="10"/>
        <v>8.5144866473200543E-4</v>
      </c>
      <c r="L37" s="366"/>
      <c r="M37" s="407"/>
    </row>
    <row r="38" spans="2:13" x14ac:dyDescent="0.25">
      <c r="B38" s="186" t="s">
        <v>107</v>
      </c>
      <c r="C38" s="369" t="s">
        <v>24</v>
      </c>
      <c r="D38" s="311">
        <v>3088.99</v>
      </c>
      <c r="E38" s="308">
        <f t="shared" si="6"/>
        <v>1.6606849022179217E-2</v>
      </c>
      <c r="F38" s="311">
        <v>11</v>
      </c>
      <c r="G38" s="308">
        <f t="shared" si="7"/>
        <v>1.7054263565891473E-2</v>
      </c>
      <c r="H38" s="311">
        <f t="shared" si="9"/>
        <v>280.81727272727272</v>
      </c>
      <c r="I38" s="311">
        <v>4804343.91</v>
      </c>
      <c r="J38" s="380">
        <f t="shared" si="8"/>
        <v>3.3399196396679175E-2</v>
      </c>
      <c r="K38" s="310">
        <f t="shared" si="10"/>
        <v>6.4295771865340912E-4</v>
      </c>
      <c r="L38" s="366"/>
      <c r="M38" s="407"/>
    </row>
    <row r="39" spans="2:13" x14ac:dyDescent="0.25">
      <c r="B39" s="186" t="s">
        <v>71</v>
      </c>
      <c r="C39" s="369" t="s">
        <v>25</v>
      </c>
      <c r="D39" s="311">
        <v>169.07</v>
      </c>
      <c r="E39" s="308">
        <f t="shared" si="6"/>
        <v>9.0894433590909662E-4</v>
      </c>
      <c r="F39" s="311">
        <v>1</v>
      </c>
      <c r="G39" s="308">
        <f t="shared" si="7"/>
        <v>1.5503875968992248E-3</v>
      </c>
      <c r="H39" s="311">
        <f t="shared" si="9"/>
        <v>169.07</v>
      </c>
      <c r="I39" s="311">
        <v>353910.22</v>
      </c>
      <c r="J39" s="380">
        <f t="shared" si="8"/>
        <v>2.4603394690310442E-3</v>
      </c>
      <c r="K39" s="310">
        <f t="shared" si="10"/>
        <v>4.7772002741260203E-4</v>
      </c>
      <c r="L39" s="366"/>
      <c r="M39" s="407"/>
    </row>
    <row r="40" spans="2:13" x14ac:dyDescent="0.25">
      <c r="B40" s="186" t="s">
        <v>108</v>
      </c>
      <c r="C40" s="369" t="s">
        <v>472</v>
      </c>
      <c r="D40" s="311">
        <v>10372.34</v>
      </c>
      <c r="E40" s="308">
        <f t="shared" si="6"/>
        <v>5.5763173201179156E-2</v>
      </c>
      <c r="F40" s="311">
        <v>66</v>
      </c>
      <c r="G40" s="308">
        <f t="shared" si="7"/>
        <v>0.10232558139534884</v>
      </c>
      <c r="H40" s="311">
        <f t="shared" si="9"/>
        <v>157.15666666666667</v>
      </c>
      <c r="I40" s="311">
        <v>6571116.3700000001</v>
      </c>
      <c r="J40" s="380">
        <f t="shared" si="8"/>
        <v>4.5681576984996378E-2</v>
      </c>
      <c r="K40" s="310">
        <f t="shared" si="10"/>
        <v>1.578474556827853E-3</v>
      </c>
      <c r="L40" s="366"/>
      <c r="M40" s="407"/>
    </row>
    <row r="41" spans="2:13" x14ac:dyDescent="0.25">
      <c r="B41" s="186" t="s">
        <v>109</v>
      </c>
      <c r="C41" s="369" t="s">
        <v>27</v>
      </c>
      <c r="D41" s="311">
        <v>10434.15</v>
      </c>
      <c r="E41" s="308">
        <f t="shared" si="6"/>
        <v>5.6095472541112558E-2</v>
      </c>
      <c r="F41" s="311">
        <v>8</v>
      </c>
      <c r="G41" s="308">
        <f t="shared" si="7"/>
        <v>1.2403100775193798E-2</v>
      </c>
      <c r="H41" s="311">
        <f t="shared" si="9"/>
        <v>1304.26875</v>
      </c>
      <c r="I41" s="311">
        <v>32087368</v>
      </c>
      <c r="J41" s="380">
        <f t="shared" si="8"/>
        <v>0.22306735857394491</v>
      </c>
      <c r="K41" s="310">
        <f t="shared" si="10"/>
        <v>3.2517936653451914E-4</v>
      </c>
      <c r="L41" s="366"/>
      <c r="M41" s="407"/>
    </row>
    <row r="42" spans="2:13" x14ac:dyDescent="0.25">
      <c r="B42" s="186" t="s">
        <v>110</v>
      </c>
      <c r="C42" s="369" t="s">
        <v>28</v>
      </c>
      <c r="D42" s="311">
        <v>0</v>
      </c>
      <c r="E42" s="308">
        <f t="shared" si="6"/>
        <v>0</v>
      </c>
      <c r="F42" s="311">
        <v>0</v>
      </c>
      <c r="G42" s="308">
        <f t="shared" si="7"/>
        <v>0</v>
      </c>
      <c r="H42" s="311" t="s">
        <v>123</v>
      </c>
      <c r="I42" s="311">
        <v>615351.64</v>
      </c>
      <c r="J42" s="380">
        <f t="shared" si="8"/>
        <v>4.2778474360672105E-3</v>
      </c>
      <c r="K42" s="310">
        <f t="shared" si="10"/>
        <v>0</v>
      </c>
      <c r="L42" s="366"/>
      <c r="M42" s="407"/>
    </row>
    <row r="43" spans="2:13" x14ac:dyDescent="0.25">
      <c r="B43" s="186" t="s">
        <v>111</v>
      </c>
      <c r="C43" s="369" t="s">
        <v>474</v>
      </c>
      <c r="D43" s="311">
        <v>32930.18</v>
      </c>
      <c r="E43" s="308">
        <f t="shared" si="6"/>
        <v>0.17703732531772057</v>
      </c>
      <c r="F43" s="311">
        <v>160</v>
      </c>
      <c r="G43" s="308">
        <f t="shared" si="7"/>
        <v>0.24806201550387597</v>
      </c>
      <c r="H43" s="311">
        <f t="shared" si="9"/>
        <v>205.813625</v>
      </c>
      <c r="I43" s="311">
        <v>2006994.94</v>
      </c>
      <c r="J43" s="380">
        <f t="shared" si="8"/>
        <v>1.3952377145332489E-2</v>
      </c>
      <c r="K43" s="310">
        <f t="shared" si="10"/>
        <v>1.6407704545582959E-2</v>
      </c>
      <c r="L43" s="366"/>
      <c r="M43" s="407"/>
    </row>
    <row r="44" spans="2:13" x14ac:dyDescent="0.25">
      <c r="B44" s="186" t="s">
        <v>112</v>
      </c>
      <c r="C44" s="369" t="s">
        <v>30</v>
      </c>
      <c r="D44" s="311">
        <v>611.71</v>
      </c>
      <c r="E44" s="308">
        <f t="shared" si="6"/>
        <v>3.2886398516528866E-3</v>
      </c>
      <c r="F44" s="311">
        <v>11</v>
      </c>
      <c r="G44" s="308">
        <f t="shared" si="7"/>
        <v>1.7054263565891473E-2</v>
      </c>
      <c r="H44" s="311">
        <f t="shared" si="9"/>
        <v>55.610000000000007</v>
      </c>
      <c r="I44" s="311">
        <v>902956.73</v>
      </c>
      <c r="J44" s="380">
        <f t="shared" si="8"/>
        <v>6.2772419560141787E-3</v>
      </c>
      <c r="K44" s="310">
        <f t="shared" si="10"/>
        <v>6.7745217425867134E-4</v>
      </c>
      <c r="L44" s="366"/>
      <c r="M44" s="407"/>
    </row>
    <row r="45" spans="2:13" x14ac:dyDescent="0.25">
      <c r="B45" s="186" t="s">
        <v>114</v>
      </c>
      <c r="C45" s="369" t="s">
        <v>32</v>
      </c>
      <c r="D45" s="311">
        <v>710.7</v>
      </c>
      <c r="E45" s="308">
        <f t="shared" si="6"/>
        <v>3.82082415289877E-3</v>
      </c>
      <c r="F45" s="311">
        <v>4</v>
      </c>
      <c r="G45" s="308">
        <f t="shared" si="7"/>
        <v>6.2015503875968991E-3</v>
      </c>
      <c r="H45" s="311">
        <f t="shared" si="9"/>
        <v>177.67500000000001</v>
      </c>
      <c r="I45" s="311">
        <v>49723.49</v>
      </c>
      <c r="J45" s="380">
        <f t="shared" si="8"/>
        <v>3.4567146714488905E-4</v>
      </c>
      <c r="K45" s="310">
        <f t="shared" si="10"/>
        <v>1.4293043388547345E-2</v>
      </c>
      <c r="L45" s="366"/>
      <c r="M45" s="407"/>
    </row>
    <row r="46" spans="2:13" x14ac:dyDescent="0.25">
      <c r="B46" s="186" t="s">
        <v>115</v>
      </c>
      <c r="C46" s="369" t="s">
        <v>33</v>
      </c>
      <c r="D46" s="311">
        <v>797.57</v>
      </c>
      <c r="E46" s="308">
        <f t="shared" si="6"/>
        <v>4.287849612533378E-3</v>
      </c>
      <c r="F46" s="311">
        <v>9</v>
      </c>
      <c r="G46" s="308">
        <f t="shared" si="7"/>
        <v>1.3953488372093023E-2</v>
      </c>
      <c r="H46" s="311">
        <f t="shared" si="9"/>
        <v>88.61888888888889</v>
      </c>
      <c r="I46" s="311">
        <v>736187.66</v>
      </c>
      <c r="J46" s="380">
        <f t="shared" si="8"/>
        <v>5.1178842942473015E-3</v>
      </c>
      <c r="K46" s="310">
        <f t="shared" si="10"/>
        <v>1.083378659185893E-3</v>
      </c>
      <c r="L46" s="366"/>
      <c r="M46" s="407"/>
    </row>
    <row r="47" spans="2:13" x14ac:dyDescent="0.25">
      <c r="B47" s="186" t="s">
        <v>116</v>
      </c>
      <c r="C47" s="369" t="s">
        <v>34</v>
      </c>
      <c r="D47" s="311">
        <v>0</v>
      </c>
      <c r="E47" s="308">
        <f t="shared" si="6"/>
        <v>0</v>
      </c>
      <c r="F47" s="311">
        <v>0</v>
      </c>
      <c r="G47" s="308">
        <f t="shared" si="7"/>
        <v>0</v>
      </c>
      <c r="H47" s="311" t="s">
        <v>123</v>
      </c>
      <c r="I47" s="311">
        <v>0</v>
      </c>
      <c r="J47" s="380">
        <f t="shared" si="8"/>
        <v>0</v>
      </c>
      <c r="K47" s="310" t="s">
        <v>123</v>
      </c>
      <c r="L47" s="366"/>
      <c r="M47" s="407"/>
    </row>
    <row r="48" spans="2:13" x14ac:dyDescent="0.25">
      <c r="B48" s="187" t="s">
        <v>117</v>
      </c>
      <c r="C48" s="369" t="s">
        <v>35</v>
      </c>
      <c r="D48" s="312">
        <v>458.16</v>
      </c>
      <c r="E48" s="308">
        <f t="shared" si="6"/>
        <v>2.4631332403153234E-3</v>
      </c>
      <c r="F48" s="312">
        <v>4</v>
      </c>
      <c r="G48" s="308">
        <f t="shared" si="7"/>
        <v>6.2015503875968991E-3</v>
      </c>
      <c r="H48" s="312">
        <f t="shared" si="9"/>
        <v>114.54</v>
      </c>
      <c r="I48" s="312">
        <v>59441.760000000002</v>
      </c>
      <c r="J48" s="381">
        <f t="shared" si="8"/>
        <v>4.1323166151198117E-4</v>
      </c>
      <c r="K48" s="310">
        <f t="shared" si="10"/>
        <v>7.7077125576362482E-3</v>
      </c>
      <c r="L48" s="366"/>
      <c r="M48" s="407"/>
    </row>
    <row r="49" spans="2:13" x14ac:dyDescent="0.25">
      <c r="B49" s="187"/>
      <c r="C49" s="298" t="s">
        <v>8</v>
      </c>
      <c r="D49" s="181">
        <f>SUM(D31:D48)</f>
        <v>186006.99000000002</v>
      </c>
      <c r="E49" s="377">
        <f>+D49/D49</f>
        <v>1</v>
      </c>
      <c r="F49" s="315">
        <f>SUM(F31:F48)</f>
        <v>645</v>
      </c>
      <c r="G49" s="314">
        <f>+F49/F49</f>
        <v>1</v>
      </c>
      <c r="H49" s="315">
        <f t="shared" ref="H49" si="11">+D49/F49</f>
        <v>288.38293023255818</v>
      </c>
      <c r="I49" s="181">
        <f>SUM(I31:I48)</f>
        <v>143846092.96999997</v>
      </c>
      <c r="J49" s="316">
        <f>I49/I49</f>
        <v>1</v>
      </c>
      <c r="K49" s="317">
        <f>D49/I49</f>
        <v>1.2930972691680474E-3</v>
      </c>
      <c r="L49" s="366"/>
      <c r="M49" s="407"/>
    </row>
    <row r="50" spans="2:13" x14ac:dyDescent="0.25">
      <c r="B50" s="162"/>
      <c r="C50" s="73" t="s">
        <v>228</v>
      </c>
      <c r="D50" s="73"/>
      <c r="E50" s="73"/>
      <c r="F50" s="30"/>
      <c r="G50" s="370"/>
      <c r="H50" s="30"/>
      <c r="I50" s="30"/>
      <c r="J50" s="30"/>
      <c r="K50" s="30"/>
      <c r="L50" s="366"/>
      <c r="M50" s="366"/>
    </row>
    <row r="51" spans="2:13" x14ac:dyDescent="0.25">
      <c r="B51" s="162"/>
      <c r="C51" s="73" t="s">
        <v>470</v>
      </c>
      <c r="D51" s="73"/>
      <c r="E51" s="162"/>
      <c r="F51" s="371"/>
      <c r="G51" s="372"/>
      <c r="H51" s="162"/>
      <c r="I51" s="162"/>
      <c r="J51" s="162"/>
      <c r="K51" s="162"/>
    </row>
    <row r="52" spans="2:13" x14ac:dyDescent="0.25">
      <c r="B52" s="162"/>
      <c r="C52" s="73" t="s">
        <v>473</v>
      </c>
      <c r="D52" s="73"/>
      <c r="E52" s="162"/>
      <c r="F52" s="371"/>
      <c r="G52" s="372"/>
      <c r="H52" s="162"/>
      <c r="I52" s="162"/>
      <c r="J52" s="162"/>
      <c r="K52" s="162"/>
    </row>
    <row r="53" spans="2:13" x14ac:dyDescent="0.25">
      <c r="B53" s="162"/>
      <c r="C53" s="220" t="s">
        <v>475</v>
      </c>
      <c r="D53" s="162"/>
      <c r="E53" s="162"/>
      <c r="F53" s="162"/>
      <c r="G53" s="162"/>
      <c r="H53" s="162"/>
      <c r="I53" s="162"/>
      <c r="J53" s="162"/>
      <c r="K53" s="162"/>
    </row>
    <row r="54" spans="2:13" x14ac:dyDescent="0.25">
      <c r="B54" s="131"/>
    </row>
    <row r="55" spans="2:13" x14ac:dyDescent="0.25">
      <c r="B55" s="131"/>
      <c r="C55" s="131"/>
      <c r="D55" s="131"/>
    </row>
    <row r="56" spans="2:13" x14ac:dyDescent="0.25">
      <c r="B56" s="131"/>
    </row>
    <row r="57" spans="2:13" x14ac:dyDescent="0.25">
      <c r="B57" s="131"/>
    </row>
    <row r="58" spans="2:13" x14ac:dyDescent="0.25">
      <c r="B58" s="131"/>
    </row>
    <row r="59" spans="2:13" x14ac:dyDescent="0.25">
      <c r="B59" s="131"/>
    </row>
    <row r="60" spans="2:13" x14ac:dyDescent="0.25">
      <c r="B60" s="131"/>
    </row>
    <row r="61" spans="2:13" x14ac:dyDescent="0.25">
      <c r="B61" s="131"/>
    </row>
  </sheetData>
  <mergeCells count="10">
    <mergeCell ref="C29:C30"/>
    <mergeCell ref="D29:E29"/>
    <mergeCell ref="F29:G29"/>
    <mergeCell ref="I29:J29"/>
    <mergeCell ref="K29:K30"/>
    <mergeCell ref="K6:K7"/>
    <mergeCell ref="C6:C7"/>
    <mergeCell ref="I6:J6"/>
    <mergeCell ref="D6:E6"/>
    <mergeCell ref="F6:G6"/>
  </mergeCells>
  <hyperlinks>
    <hyperlink ref="A1" location="ÍNDICE!A1" display="ÍNDIC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S73"/>
  <sheetViews>
    <sheetView zoomScale="70" zoomScaleNormal="70" workbookViewId="0">
      <selection activeCell="A38" sqref="A38"/>
    </sheetView>
  </sheetViews>
  <sheetFormatPr baseColWidth="10" defaultRowHeight="15" x14ac:dyDescent="0.25"/>
  <cols>
    <col min="3" max="3" width="85" bestFit="1" customWidth="1"/>
    <col min="4" max="4" width="20.42578125" customWidth="1"/>
    <col min="5" max="5" width="22.7109375" customWidth="1"/>
    <col min="6" max="6" width="14.85546875" customWidth="1"/>
    <col min="7" max="7" width="14.28515625" style="195" customWidth="1"/>
    <col min="8" max="8" width="18.85546875" customWidth="1"/>
    <col min="9" max="18" width="14.85546875" customWidth="1"/>
    <col min="20" max="20" width="15" bestFit="1" customWidth="1"/>
    <col min="21" max="21" width="12.7109375" bestFit="1" customWidth="1"/>
    <col min="22" max="22" width="11" bestFit="1" customWidth="1"/>
    <col min="23" max="23" width="15" bestFit="1" customWidth="1"/>
    <col min="24" max="24" width="15" style="195" customWidth="1"/>
    <col min="25" max="25" width="12.7109375" bestFit="1" customWidth="1"/>
    <col min="26" max="26" width="19.85546875" customWidth="1"/>
    <col min="27" max="27" width="15" bestFit="1" customWidth="1"/>
    <col min="28" max="28" width="14.85546875" bestFit="1" customWidth="1"/>
    <col min="29" max="29" width="19.5703125" bestFit="1" customWidth="1"/>
    <col min="30" max="30" width="17.140625" bestFit="1" customWidth="1"/>
    <col min="31" max="31" width="14.85546875" bestFit="1" customWidth="1"/>
    <col min="32" max="32" width="13.140625" bestFit="1" customWidth="1"/>
    <col min="33" max="33" width="12" bestFit="1" customWidth="1"/>
    <col min="34" max="34" width="13.140625" bestFit="1" customWidth="1"/>
  </cols>
  <sheetData>
    <row r="1" spans="1:45" s="51" customFormat="1" x14ac:dyDescent="0.25">
      <c r="A1" s="56" t="s">
        <v>127</v>
      </c>
      <c r="G1" s="195"/>
      <c r="X1" s="195"/>
    </row>
    <row r="2" spans="1:45" x14ac:dyDescent="0.25">
      <c r="A2" s="1" t="s">
        <v>483</v>
      </c>
      <c r="AI2" s="195"/>
      <c r="AJ2" s="195"/>
      <c r="AK2" s="195"/>
      <c r="AL2" s="195"/>
      <c r="AM2" s="195"/>
      <c r="AN2" s="195"/>
      <c r="AO2" s="195"/>
      <c r="AP2" s="195"/>
      <c r="AQ2" s="195"/>
      <c r="AR2" s="195"/>
    </row>
    <row r="3" spans="1:45" s="36" customFormat="1" x14ac:dyDescent="0.25">
      <c r="A3" s="1"/>
      <c r="G3" s="195"/>
      <c r="X3" s="195"/>
      <c r="AI3" s="195"/>
      <c r="AJ3" s="195"/>
      <c r="AK3" s="195"/>
      <c r="AL3" s="195"/>
      <c r="AM3" s="195"/>
      <c r="AN3" s="195"/>
      <c r="AO3" s="195"/>
      <c r="AP3" s="195"/>
      <c r="AQ3" s="195"/>
      <c r="AR3" s="195"/>
    </row>
    <row r="4" spans="1:45" s="35" customFormat="1" x14ac:dyDescent="0.25">
      <c r="A4" s="55" t="s">
        <v>98</v>
      </c>
      <c r="B4" s="35" t="s">
        <v>506</v>
      </c>
      <c r="G4" s="195"/>
      <c r="X4" s="195"/>
      <c r="AI4" s="195"/>
      <c r="AJ4" s="195"/>
      <c r="AK4" s="195"/>
      <c r="AL4" s="195"/>
      <c r="AM4" s="195"/>
      <c r="AN4" s="195"/>
      <c r="AO4" s="195"/>
      <c r="AP4" s="195"/>
      <c r="AQ4" s="195"/>
      <c r="AR4" s="195"/>
    </row>
    <row r="5" spans="1:45" x14ac:dyDescent="0.25">
      <c r="AI5" s="195"/>
      <c r="AJ5" s="195"/>
      <c r="AK5" s="195"/>
      <c r="AL5" s="195"/>
      <c r="AM5" s="195"/>
      <c r="AN5" s="195"/>
      <c r="AO5" s="195"/>
      <c r="AP5" s="195"/>
      <c r="AQ5" s="195"/>
      <c r="AR5" s="195"/>
      <c r="AS5" s="195"/>
    </row>
    <row r="7" spans="1:45" ht="24" customHeight="1" x14ac:dyDescent="0.25">
      <c r="B7" s="118"/>
      <c r="C7" s="658" t="s">
        <v>237</v>
      </c>
      <c r="D7" s="672" t="s">
        <v>248</v>
      </c>
      <c r="E7" s="662" t="s">
        <v>261</v>
      </c>
      <c r="F7" s="656"/>
      <c r="G7" s="656" t="s">
        <v>386</v>
      </c>
      <c r="H7" s="656" t="s">
        <v>262</v>
      </c>
      <c r="J7" s="674" t="s">
        <v>244</v>
      </c>
      <c r="K7" s="675"/>
      <c r="L7" s="675"/>
      <c r="M7" s="675"/>
      <c r="N7" s="675"/>
      <c r="O7" s="675"/>
      <c r="P7" s="675"/>
      <c r="Q7" s="675"/>
      <c r="R7" s="675"/>
      <c r="S7" s="675"/>
      <c r="T7" s="675"/>
      <c r="U7" s="675"/>
      <c r="V7" s="675"/>
      <c r="W7" s="675"/>
      <c r="X7" s="675"/>
      <c r="Z7" s="663" t="s">
        <v>507</v>
      </c>
      <c r="AA7" s="663"/>
      <c r="AB7" s="663"/>
      <c r="AC7" s="663"/>
      <c r="AD7" s="663"/>
      <c r="AE7" s="663"/>
      <c r="AF7" s="663"/>
      <c r="AG7" s="663"/>
      <c r="AH7" s="663"/>
    </row>
    <row r="8" spans="1:45" ht="30.75" thickBot="1" x14ac:dyDescent="0.3">
      <c r="B8" s="119"/>
      <c r="C8" s="659"/>
      <c r="D8" s="673"/>
      <c r="E8" s="647" t="s">
        <v>499</v>
      </c>
      <c r="F8" s="117" t="s">
        <v>9</v>
      </c>
      <c r="G8" s="657"/>
      <c r="H8" s="657"/>
      <c r="J8" s="86"/>
      <c r="K8" s="666">
        <v>2009</v>
      </c>
      <c r="L8" s="667"/>
      <c r="M8" s="666">
        <v>2010</v>
      </c>
      <c r="N8" s="667"/>
      <c r="O8" s="666">
        <v>2011</v>
      </c>
      <c r="P8" s="667"/>
      <c r="Q8" s="666">
        <v>2012</v>
      </c>
      <c r="R8" s="667"/>
      <c r="S8" s="652">
        <v>2013</v>
      </c>
      <c r="T8" s="652"/>
      <c r="U8" s="666">
        <v>2014</v>
      </c>
      <c r="V8" s="667"/>
      <c r="W8" s="666" t="s">
        <v>496</v>
      </c>
      <c r="X8" s="667"/>
      <c r="Z8" s="664"/>
      <c r="AA8" s="664"/>
      <c r="AB8" s="4">
        <v>2009</v>
      </c>
      <c r="AC8" s="4">
        <v>2010</v>
      </c>
      <c r="AD8" s="4">
        <v>2011</v>
      </c>
      <c r="AE8" s="4">
        <v>2012</v>
      </c>
      <c r="AF8" s="4">
        <v>2013</v>
      </c>
      <c r="AG8" s="4">
        <v>2014</v>
      </c>
      <c r="AH8" s="4" t="s">
        <v>496</v>
      </c>
    </row>
    <row r="9" spans="1:45" ht="16.5" thickTop="1" thickBot="1" x14ac:dyDescent="0.3">
      <c r="B9" s="100" t="s">
        <v>100</v>
      </c>
      <c r="C9" s="23" t="s">
        <v>17</v>
      </c>
      <c r="D9" s="311">
        <v>27239.77</v>
      </c>
      <c r="E9" s="311">
        <v>1873939.97</v>
      </c>
      <c r="F9" s="408">
        <f t="shared" ref="F9:F24" si="0">E9/$E$24</f>
        <v>6.9685957520573966E-2</v>
      </c>
      <c r="G9" s="310">
        <f>E9/B.1!I8</f>
        <v>0.38321050487668878</v>
      </c>
      <c r="H9" s="318">
        <f>D9/E9</f>
        <v>1.4536095305123354E-2</v>
      </c>
      <c r="J9" s="185"/>
      <c r="K9" s="174" t="s">
        <v>245</v>
      </c>
      <c r="L9" s="175" t="s">
        <v>9</v>
      </c>
      <c r="M9" s="174" t="s">
        <v>245</v>
      </c>
      <c r="N9" s="175" t="s">
        <v>9</v>
      </c>
      <c r="O9" s="174" t="s">
        <v>245</v>
      </c>
      <c r="P9" s="175" t="s">
        <v>9</v>
      </c>
      <c r="Q9" s="174" t="s">
        <v>245</v>
      </c>
      <c r="R9" s="175" t="s">
        <v>9</v>
      </c>
      <c r="S9" s="152" t="s">
        <v>245</v>
      </c>
      <c r="T9" s="152" t="s">
        <v>9</v>
      </c>
      <c r="U9" s="174" t="s">
        <v>245</v>
      </c>
      <c r="V9" s="175" t="s">
        <v>9</v>
      </c>
      <c r="W9" s="174" t="s">
        <v>245</v>
      </c>
      <c r="X9" s="175" t="s">
        <v>9</v>
      </c>
      <c r="Z9" s="668" t="s">
        <v>235</v>
      </c>
      <c r="AA9" s="668"/>
      <c r="AB9" s="321">
        <v>106645078.48</v>
      </c>
      <c r="AC9" s="321">
        <v>110364484.17</v>
      </c>
      <c r="AD9" s="321">
        <v>172137537.56999999</v>
      </c>
      <c r="AE9" s="321">
        <v>185154519.44</v>
      </c>
      <c r="AF9" s="321">
        <v>174582554.81999999</v>
      </c>
      <c r="AG9" s="321">
        <v>150381615.21000001</v>
      </c>
      <c r="AH9" s="321">
        <v>127338928.61</v>
      </c>
    </row>
    <row r="10" spans="1:45" ht="15.75" thickTop="1" x14ac:dyDescent="0.25">
      <c r="B10" s="88" t="s">
        <v>101</v>
      </c>
      <c r="C10" s="23" t="s">
        <v>18</v>
      </c>
      <c r="D10" s="311">
        <v>41336.85</v>
      </c>
      <c r="E10" s="311">
        <v>12370496.619999999</v>
      </c>
      <c r="F10" s="409">
        <f t="shared" si="0"/>
        <v>0.46002001972865958</v>
      </c>
      <c r="G10" s="310">
        <f>E10/B.1!I9</f>
        <v>0.61367937727317012</v>
      </c>
      <c r="H10" s="318">
        <f t="shared" ref="H10:H23" si="1">D10/E10</f>
        <v>3.3415675433085402E-3</v>
      </c>
      <c r="J10" s="186" t="s">
        <v>10</v>
      </c>
      <c r="K10" s="180">
        <v>580</v>
      </c>
      <c r="L10" s="176">
        <f>K10/$K$12</f>
        <v>0.6345733041575492</v>
      </c>
      <c r="M10" s="180">
        <v>570</v>
      </c>
      <c r="N10" s="176">
        <f>M10/$M$12</f>
        <v>0.62363238512035013</v>
      </c>
      <c r="O10" s="180">
        <v>1389</v>
      </c>
      <c r="P10" s="176">
        <f>O10/$O$12</f>
        <v>0.67394468704512378</v>
      </c>
      <c r="Q10" s="180">
        <v>1361</v>
      </c>
      <c r="R10" s="176">
        <f>Q10/$Q$12</f>
        <v>0.66035904900533726</v>
      </c>
      <c r="S10" s="154">
        <f>S12-S11</f>
        <v>1472</v>
      </c>
      <c r="T10" s="319">
        <f>S10/$S$12</f>
        <v>0.65451311694086256</v>
      </c>
      <c r="U10" s="180">
        <f>U12-U11</f>
        <v>1512</v>
      </c>
      <c r="V10" s="176">
        <f>U10/$S$12</f>
        <v>0.67229879946642956</v>
      </c>
      <c r="W10" s="180">
        <v>1497</v>
      </c>
      <c r="X10" s="413">
        <f>W10/$W$12</f>
        <v>0.64581535806729939</v>
      </c>
      <c r="Z10" s="669" t="s">
        <v>246</v>
      </c>
      <c r="AA10" s="669"/>
      <c r="AB10" s="322">
        <v>16860047.059999999</v>
      </c>
      <c r="AC10" s="322">
        <v>22359005.82</v>
      </c>
      <c r="AD10" s="322">
        <v>26613043.719999999</v>
      </c>
      <c r="AE10" s="322">
        <v>26045287.579999998</v>
      </c>
      <c r="AF10" s="322">
        <v>34728535.869999997</v>
      </c>
      <c r="AG10" s="58">
        <v>36899855.390000001</v>
      </c>
      <c r="AH10" s="58">
        <v>26891213.620000001</v>
      </c>
    </row>
    <row r="11" spans="1:45" x14ac:dyDescent="0.25">
      <c r="B11" s="88" t="s">
        <v>102</v>
      </c>
      <c r="C11" s="23" t="s">
        <v>19</v>
      </c>
      <c r="D11" s="311">
        <v>57764.79</v>
      </c>
      <c r="E11" s="311">
        <v>9526550.1799999997</v>
      </c>
      <c r="F11" s="409">
        <f t="shared" si="0"/>
        <v>0.35426256005473655</v>
      </c>
      <c r="G11" s="310">
        <f>E11/B.1!I10</f>
        <v>0.28046388864969679</v>
      </c>
      <c r="H11" s="318">
        <f t="shared" si="1"/>
        <v>6.0635580465708524E-3</v>
      </c>
      <c r="J11" s="187" t="s">
        <v>11</v>
      </c>
      <c r="K11" s="184">
        <v>334</v>
      </c>
      <c r="L11" s="176">
        <f>K11/$K$12</f>
        <v>0.36542669584245074</v>
      </c>
      <c r="M11" s="184">
        <v>344</v>
      </c>
      <c r="N11" s="176">
        <f>M11/$M$12</f>
        <v>0.37636761487964987</v>
      </c>
      <c r="O11" s="184">
        <v>672</v>
      </c>
      <c r="P11" s="176">
        <f>O11/$O$12</f>
        <v>0.32605531295487628</v>
      </c>
      <c r="Q11" s="184">
        <v>700</v>
      </c>
      <c r="R11" s="176">
        <f>Q11/$Q$12</f>
        <v>0.33964095099466279</v>
      </c>
      <c r="S11" s="302">
        <v>777</v>
      </c>
      <c r="T11" s="319">
        <f>S11/$S$12</f>
        <v>0.34548688305913738</v>
      </c>
      <c r="U11" s="320">
        <v>792</v>
      </c>
      <c r="V11" s="176">
        <f>U11/$S$12</f>
        <v>0.352156514006225</v>
      </c>
      <c r="W11" s="320">
        <v>821</v>
      </c>
      <c r="X11" s="413">
        <f>W11/$W$12</f>
        <v>0.35418464193270061</v>
      </c>
      <c r="Z11" s="669" t="s">
        <v>236</v>
      </c>
      <c r="AA11" s="669"/>
      <c r="AB11" s="322">
        <v>122565.27</v>
      </c>
      <c r="AC11" s="322">
        <v>129783.78</v>
      </c>
      <c r="AD11" s="322">
        <v>166697.98000000001</v>
      </c>
      <c r="AE11" s="322">
        <v>182339</v>
      </c>
      <c r="AF11" s="322">
        <v>204885.73</v>
      </c>
      <c r="AG11" s="58">
        <v>194152.2</v>
      </c>
      <c r="AH11" s="58">
        <v>208375.83</v>
      </c>
    </row>
    <row r="12" spans="1:45" x14ac:dyDescent="0.25">
      <c r="B12" s="88" t="s">
        <v>103</v>
      </c>
      <c r="C12" s="23" t="s">
        <v>20</v>
      </c>
      <c r="D12" s="311">
        <v>882.91</v>
      </c>
      <c r="E12" s="311">
        <v>0</v>
      </c>
      <c r="F12" s="409">
        <f t="shared" si="0"/>
        <v>0</v>
      </c>
      <c r="G12" s="310">
        <f>E12/B.1!I11</f>
        <v>0</v>
      </c>
      <c r="H12" s="318" t="s">
        <v>123</v>
      </c>
      <c r="J12" s="82" t="s">
        <v>2</v>
      </c>
      <c r="K12" s="181">
        <v>914</v>
      </c>
      <c r="L12" s="177">
        <v>1</v>
      </c>
      <c r="M12" s="181">
        <v>914</v>
      </c>
      <c r="N12" s="177">
        <v>1</v>
      </c>
      <c r="O12" s="181">
        <v>2061</v>
      </c>
      <c r="P12" s="177">
        <v>1</v>
      </c>
      <c r="Q12" s="181">
        <v>2061</v>
      </c>
      <c r="R12" s="177">
        <v>1</v>
      </c>
      <c r="S12" s="160">
        <v>2249</v>
      </c>
      <c r="T12" s="168">
        <v>1</v>
      </c>
      <c r="U12" s="181">
        <v>2304</v>
      </c>
      <c r="V12" s="177">
        <v>1</v>
      </c>
      <c r="W12" s="181">
        <f>SUM(W10:W11)</f>
        <v>2318</v>
      </c>
      <c r="X12" s="177">
        <v>1</v>
      </c>
      <c r="Z12" s="669" t="s">
        <v>247</v>
      </c>
      <c r="AA12" s="669"/>
      <c r="AB12" s="323">
        <f>AB11/AB9</f>
        <v>1.1492820085737536E-3</v>
      </c>
      <c r="AC12" s="323">
        <f t="shared" ref="AC12:AH12" si="2">AC11/AC9</f>
        <v>1.1759560240420051E-3</v>
      </c>
      <c r="AD12" s="323">
        <f t="shared" si="2"/>
        <v>9.6839993387387699E-4</v>
      </c>
      <c r="AE12" s="323">
        <f t="shared" si="2"/>
        <v>9.8479367693256673E-4</v>
      </c>
      <c r="AF12" s="323">
        <f t="shared" si="2"/>
        <v>1.1735750471245168E-3</v>
      </c>
      <c r="AG12" s="323">
        <f t="shared" si="2"/>
        <v>1.2910634037869369E-3</v>
      </c>
      <c r="AH12" s="323">
        <f t="shared" si="2"/>
        <v>1.6363874918265656E-3</v>
      </c>
    </row>
    <row r="13" spans="1:45" x14ac:dyDescent="0.25">
      <c r="B13" s="88" t="s">
        <v>104</v>
      </c>
      <c r="C13" s="23" t="s">
        <v>21</v>
      </c>
      <c r="D13" s="311">
        <v>722.91</v>
      </c>
      <c r="E13" s="311">
        <v>12</v>
      </c>
      <c r="F13" s="409">
        <f t="shared" si="0"/>
        <v>4.4624241098122664E-7</v>
      </c>
      <c r="G13" s="310">
        <f>E13/B.1!I12</f>
        <v>1.2906407444054434E-5</v>
      </c>
      <c r="H13" s="318">
        <f t="shared" si="1"/>
        <v>60.2425</v>
      </c>
      <c r="R13" s="15"/>
      <c r="W13" s="195"/>
      <c r="Z13" s="670" t="s">
        <v>262</v>
      </c>
      <c r="AA13" s="670"/>
      <c r="AB13" s="324">
        <f>AB11/AB10</f>
        <v>7.269568676992768E-3</v>
      </c>
      <c r="AC13" s="324">
        <f t="shared" ref="AC13:AH13" si="3">AC11/AC10</f>
        <v>5.8045416260820134E-3</v>
      </c>
      <c r="AD13" s="324">
        <f t="shared" si="3"/>
        <v>6.2637698173067151E-3</v>
      </c>
      <c r="AE13" s="324">
        <f t="shared" si="3"/>
        <v>7.0008441811184648E-3</v>
      </c>
      <c r="AF13" s="324">
        <f t="shared" si="3"/>
        <v>5.8996362751068095E-3</v>
      </c>
      <c r="AG13" s="324">
        <f t="shared" si="3"/>
        <v>5.2615978558175052E-3</v>
      </c>
      <c r="AH13" s="324">
        <f t="shared" si="3"/>
        <v>7.7488443974511843E-3</v>
      </c>
    </row>
    <row r="14" spans="1:45" x14ac:dyDescent="0.25">
      <c r="B14" s="88" t="s">
        <v>105</v>
      </c>
      <c r="C14" s="23" t="s">
        <v>22</v>
      </c>
      <c r="D14" s="311">
        <v>1199.52</v>
      </c>
      <c r="E14" s="311">
        <v>6021.17</v>
      </c>
      <c r="F14" s="409">
        <f t="shared" si="0"/>
        <v>2.2390845147731938E-4</v>
      </c>
      <c r="G14" s="310">
        <f>E14/B.1!I13</f>
        <v>2.0660340535316921E-3</v>
      </c>
      <c r="H14" s="318">
        <f t="shared" si="1"/>
        <v>0.19921709568073978</v>
      </c>
      <c r="J14" s="61"/>
      <c r="K14" s="61"/>
      <c r="L14" s="61"/>
      <c r="M14" s="61"/>
      <c r="N14" s="61"/>
      <c r="O14" s="61"/>
      <c r="P14" s="61"/>
      <c r="Q14" s="61"/>
      <c r="R14" s="15"/>
      <c r="S14" s="61"/>
      <c r="T14" s="61"/>
      <c r="U14" s="61"/>
      <c r="V14" s="61"/>
      <c r="W14" s="61"/>
      <c r="Y14" s="51"/>
      <c r="Z14" s="51"/>
      <c r="AA14" s="79"/>
      <c r="AB14" s="79"/>
      <c r="AC14" s="79"/>
      <c r="AD14" s="79"/>
      <c r="AE14" s="79"/>
    </row>
    <row r="15" spans="1:45" x14ac:dyDescent="0.25">
      <c r="B15" s="88" t="s">
        <v>106</v>
      </c>
      <c r="C15" s="23" t="s">
        <v>23</v>
      </c>
      <c r="D15" s="311">
        <v>19708.95</v>
      </c>
      <c r="E15" s="311">
        <v>1275891.8999999999</v>
      </c>
      <c r="F15" s="409">
        <f t="shared" si="0"/>
        <v>4.7446423133951504E-2</v>
      </c>
      <c r="G15" s="310">
        <f>E15/B.1!I14</f>
        <v>5.4472686873453011E-2</v>
      </c>
      <c r="H15" s="318">
        <f t="shared" si="1"/>
        <v>1.5447194233304562E-2</v>
      </c>
      <c r="J15" s="61"/>
      <c r="K15" s="61"/>
      <c r="L15" s="61"/>
      <c r="M15" s="61"/>
      <c r="N15" s="61"/>
      <c r="O15" s="61"/>
      <c r="P15" s="61"/>
      <c r="Q15" s="61"/>
      <c r="R15" s="15"/>
      <c r="S15" s="61"/>
      <c r="T15" s="61"/>
      <c r="U15" s="61"/>
      <c r="V15" s="61"/>
      <c r="W15" s="61"/>
      <c r="Y15" s="61"/>
      <c r="Z15" s="61"/>
      <c r="AA15" s="61"/>
      <c r="AB15" s="61"/>
      <c r="AC15" s="61"/>
    </row>
    <row r="16" spans="1:45" x14ac:dyDescent="0.25">
      <c r="B16" s="88" t="s">
        <v>107</v>
      </c>
      <c r="C16" s="23" t="s">
        <v>24</v>
      </c>
      <c r="D16" s="311">
        <v>1803.44</v>
      </c>
      <c r="E16" s="311">
        <v>1587215.8</v>
      </c>
      <c r="F16" s="409">
        <f t="shared" si="0"/>
        <v>5.9023583778291373E-2</v>
      </c>
      <c r="G16" s="310">
        <f>E16/B.1!I15</f>
        <v>0.31922618444572182</v>
      </c>
      <c r="H16" s="318">
        <f t="shared" si="1"/>
        <v>1.1362286086113811E-3</v>
      </c>
      <c r="J16" s="61"/>
      <c r="K16" s="61"/>
      <c r="L16" s="61"/>
      <c r="M16" s="61"/>
      <c r="N16" s="61"/>
      <c r="O16" s="61"/>
      <c r="P16" s="61"/>
      <c r="Q16" s="61"/>
      <c r="R16" s="15"/>
      <c r="S16" s="61"/>
      <c r="T16" s="61"/>
      <c r="U16" s="61"/>
      <c r="V16" s="61"/>
      <c r="W16" s="61"/>
      <c r="Y16" s="61"/>
      <c r="Z16" s="61"/>
      <c r="AA16" s="61"/>
      <c r="AB16" s="61"/>
      <c r="AC16" s="61"/>
    </row>
    <row r="17" spans="2:42" x14ac:dyDescent="0.25">
      <c r="B17" s="88" t="s">
        <v>71</v>
      </c>
      <c r="C17" s="23" t="s">
        <v>25</v>
      </c>
      <c r="D17" s="311">
        <v>17.13</v>
      </c>
      <c r="E17" s="311">
        <v>49819.360000000001</v>
      </c>
      <c r="F17" s="409">
        <f t="shared" si="0"/>
        <v>1.8526259433284736E-3</v>
      </c>
      <c r="G17" s="310">
        <f>E17/B.1!I16</f>
        <v>0.12926964075941258</v>
      </c>
      <c r="H17" s="318">
        <f t="shared" si="1"/>
        <v>3.4384223322017784E-4</v>
      </c>
      <c r="J17" s="666" t="s">
        <v>508</v>
      </c>
      <c r="K17" s="652"/>
      <c r="L17" s="652"/>
      <c r="M17" s="652"/>
      <c r="N17" s="652"/>
      <c r="O17" s="652"/>
      <c r="P17" s="652"/>
      <c r="Q17" s="652"/>
      <c r="R17" s="652"/>
      <c r="S17" s="652"/>
      <c r="T17" s="652"/>
      <c r="U17" s="652"/>
      <c r="V17" s="652"/>
      <c r="W17" s="652"/>
      <c r="X17" s="652"/>
      <c r="Y17" s="652"/>
      <c r="Z17" s="652"/>
      <c r="AA17" s="652"/>
      <c r="AB17" s="652"/>
      <c r="AC17" s="652"/>
      <c r="AD17" s="652"/>
      <c r="AE17" s="667"/>
      <c r="AF17" s="195"/>
      <c r="AI17" s="663" t="s">
        <v>339</v>
      </c>
      <c r="AJ17" s="663"/>
      <c r="AK17" s="663"/>
      <c r="AL17" s="663"/>
      <c r="AM17" s="663"/>
      <c r="AN17" s="663"/>
      <c r="AO17" s="663"/>
      <c r="AP17" s="663"/>
    </row>
    <row r="18" spans="2:42" ht="15" customHeight="1" x14ac:dyDescent="0.25">
      <c r="B18" s="88" t="s">
        <v>108</v>
      </c>
      <c r="C18" s="23" t="s">
        <v>26</v>
      </c>
      <c r="D18" s="311">
        <v>13765.2</v>
      </c>
      <c r="E18" s="311">
        <v>123200.85</v>
      </c>
      <c r="F18" s="409">
        <f t="shared" si="0"/>
        <v>4.5814536949113716E-3</v>
      </c>
      <c r="G18" s="310">
        <f>E18/B.1!I17</f>
        <v>1.8961271061513612E-2</v>
      </c>
      <c r="H18" s="318">
        <f t="shared" si="1"/>
        <v>0.1117297486178058</v>
      </c>
      <c r="J18" s="99"/>
      <c r="K18" s="671">
        <v>2009</v>
      </c>
      <c r="L18" s="652"/>
      <c r="M18" s="667"/>
      <c r="N18" s="666">
        <v>2010</v>
      </c>
      <c r="O18" s="652"/>
      <c r="P18" s="667"/>
      <c r="Q18" s="666">
        <v>2011</v>
      </c>
      <c r="R18" s="652"/>
      <c r="S18" s="667"/>
      <c r="T18" s="666">
        <v>2012</v>
      </c>
      <c r="U18" s="652"/>
      <c r="V18" s="667"/>
      <c r="W18" s="411">
        <v>2013</v>
      </c>
      <c r="X18" s="412"/>
      <c r="Y18" s="414"/>
      <c r="Z18" s="666">
        <v>2014</v>
      </c>
      <c r="AA18" s="652"/>
      <c r="AB18" s="667"/>
      <c r="AC18" s="666" t="s">
        <v>496</v>
      </c>
      <c r="AD18" s="652"/>
      <c r="AE18" s="667"/>
      <c r="AF18" s="195"/>
      <c r="AI18" s="665" t="s">
        <v>509</v>
      </c>
      <c r="AJ18" s="665"/>
      <c r="AK18" s="665"/>
      <c r="AL18" s="665"/>
      <c r="AM18" s="665"/>
      <c r="AN18" s="665"/>
      <c r="AO18" s="665"/>
      <c r="AP18" s="665"/>
    </row>
    <row r="19" spans="2:42" ht="15.75" thickBot="1" x14ac:dyDescent="0.3">
      <c r="B19" s="88" t="s">
        <v>109</v>
      </c>
      <c r="C19" s="23" t="s">
        <v>27</v>
      </c>
      <c r="D19" s="311">
        <v>4378.18</v>
      </c>
      <c r="E19" s="311">
        <v>35936.19</v>
      </c>
      <c r="F19" s="409">
        <f t="shared" si="0"/>
        <v>1.3363543389232873E-3</v>
      </c>
      <c r="G19" s="310">
        <f>E19/B.1!I18</f>
        <v>2.0744386735063033E-3</v>
      </c>
      <c r="H19" s="318">
        <f t="shared" si="1"/>
        <v>0.1218320584346866</v>
      </c>
      <c r="J19" s="382"/>
      <c r="K19" s="178" t="s">
        <v>12</v>
      </c>
      <c r="L19" s="152" t="s">
        <v>13</v>
      </c>
      <c r="M19" s="175" t="s">
        <v>14</v>
      </c>
      <c r="N19" s="174" t="s">
        <v>12</v>
      </c>
      <c r="O19" s="152" t="s">
        <v>13</v>
      </c>
      <c r="P19" s="175" t="s">
        <v>14</v>
      </c>
      <c r="Q19" s="174" t="s">
        <v>12</v>
      </c>
      <c r="R19" s="152" t="s">
        <v>13</v>
      </c>
      <c r="S19" s="175" t="s">
        <v>14</v>
      </c>
      <c r="T19" s="174" t="s">
        <v>12</v>
      </c>
      <c r="U19" s="152" t="s">
        <v>13</v>
      </c>
      <c r="V19" s="175" t="s">
        <v>14</v>
      </c>
      <c r="W19" s="174" t="s">
        <v>12</v>
      </c>
      <c r="X19" s="152" t="s">
        <v>13</v>
      </c>
      <c r="Y19" s="175" t="s">
        <v>14</v>
      </c>
      <c r="Z19" s="174" t="s">
        <v>12</v>
      </c>
      <c r="AA19" s="152" t="s">
        <v>13</v>
      </c>
      <c r="AB19" s="175" t="s">
        <v>14</v>
      </c>
      <c r="AC19" s="174" t="s">
        <v>12</v>
      </c>
      <c r="AD19" s="152" t="s">
        <v>13</v>
      </c>
      <c r="AE19" s="175" t="s">
        <v>14</v>
      </c>
      <c r="AF19" s="195"/>
      <c r="AI19" s="7"/>
      <c r="AJ19" s="152">
        <v>2009</v>
      </c>
      <c r="AK19" s="152">
        <v>2010</v>
      </c>
      <c r="AL19" s="152">
        <v>2011</v>
      </c>
      <c r="AM19" s="152">
        <v>2012</v>
      </c>
      <c r="AN19" s="152">
        <v>2013</v>
      </c>
      <c r="AO19" s="152">
        <v>2014</v>
      </c>
      <c r="AP19" s="152" t="s">
        <v>496</v>
      </c>
    </row>
    <row r="20" spans="2:42" ht="15.75" thickTop="1" x14ac:dyDescent="0.25">
      <c r="B20" s="88" t="s">
        <v>110</v>
      </c>
      <c r="C20" s="23" t="s">
        <v>28</v>
      </c>
      <c r="D20" s="311">
        <v>12.73</v>
      </c>
      <c r="E20" s="311">
        <v>4.13</v>
      </c>
      <c r="F20" s="409">
        <f t="shared" si="0"/>
        <v>1.5358176311270551E-7</v>
      </c>
      <c r="G20" s="310">
        <f>E20/B.1!I19</f>
        <v>5.9160273632738754E-6</v>
      </c>
      <c r="H20" s="318">
        <f t="shared" si="1"/>
        <v>3.0823244552058111</v>
      </c>
      <c r="J20" s="186" t="s">
        <v>10</v>
      </c>
      <c r="K20" s="180">
        <v>46067.73</v>
      </c>
      <c r="L20" s="154">
        <v>11671.78</v>
      </c>
      <c r="M20" s="183">
        <f>SUM(K20:L20)</f>
        <v>57739.51</v>
      </c>
      <c r="N20" s="180">
        <v>52513.36</v>
      </c>
      <c r="O20" s="154">
        <v>17978.310000000001</v>
      </c>
      <c r="P20" s="183">
        <f>SUM(N20:O20)</f>
        <v>70491.67</v>
      </c>
      <c r="Q20" s="180">
        <v>47714.97</v>
      </c>
      <c r="R20" s="154">
        <v>17909.11</v>
      </c>
      <c r="S20" s="183">
        <f>SUM(Q20:R20)</f>
        <v>65624.08</v>
      </c>
      <c r="T20" s="180">
        <v>58481.33</v>
      </c>
      <c r="U20" s="154">
        <v>12332.3</v>
      </c>
      <c r="V20" s="183">
        <f>SUM(T20:U20)</f>
        <v>70813.63</v>
      </c>
      <c r="W20" s="180">
        <v>57895.69</v>
      </c>
      <c r="X20" s="154">
        <v>11720.98</v>
      </c>
      <c r="Y20" s="183">
        <f>SUM(W20:X20)</f>
        <v>69616.67</v>
      </c>
      <c r="Z20" s="180">
        <v>51079.91</v>
      </c>
      <c r="AA20" s="154">
        <v>12082.63</v>
      </c>
      <c r="AB20" s="183">
        <f>SUM(Z20:AA20)</f>
        <v>63162.54</v>
      </c>
      <c r="AC20" s="180">
        <v>65336.12</v>
      </c>
      <c r="AD20" s="154">
        <v>10095.51</v>
      </c>
      <c r="AE20" s="183">
        <f>SUM(AC20:AD20)</f>
        <v>75431.63</v>
      </c>
      <c r="AF20" s="195"/>
      <c r="AI20" s="147" t="s">
        <v>10</v>
      </c>
      <c r="AJ20" s="153">
        <v>57739.51</v>
      </c>
      <c r="AK20" s="153">
        <v>70491.67</v>
      </c>
      <c r="AL20" s="153">
        <v>65624.08</v>
      </c>
      <c r="AM20" s="153">
        <v>70813.63</v>
      </c>
      <c r="AN20" s="153">
        <v>69616.67</v>
      </c>
      <c r="AO20" s="153">
        <v>63162.54</v>
      </c>
      <c r="AP20" s="153">
        <v>75431.63</v>
      </c>
    </row>
    <row r="21" spans="2:42" x14ac:dyDescent="0.25">
      <c r="B21" s="88" t="s">
        <v>111</v>
      </c>
      <c r="C21" s="23" t="s">
        <v>29</v>
      </c>
      <c r="D21" s="311">
        <v>35173.82</v>
      </c>
      <c r="E21" s="311">
        <v>35448.15</v>
      </c>
      <c r="F21" s="409">
        <f t="shared" si="0"/>
        <v>1.3182056600686807E-3</v>
      </c>
      <c r="G21" s="310">
        <f>E21/B.1!I20</f>
        <v>1.4300195956392236E-2</v>
      </c>
      <c r="H21" s="318">
        <f t="shared" si="1"/>
        <v>0.99226109119939965</v>
      </c>
      <c r="J21" s="186" t="s">
        <v>11</v>
      </c>
      <c r="K21" s="180">
        <v>55742.5</v>
      </c>
      <c r="L21" s="154">
        <v>9083.27</v>
      </c>
      <c r="M21" s="183">
        <f>SUM(K21:L21)</f>
        <v>64825.770000000004</v>
      </c>
      <c r="N21" s="180">
        <v>46107.35</v>
      </c>
      <c r="O21" s="154">
        <v>13184.77</v>
      </c>
      <c r="P21" s="183">
        <f>SUM(N21:O21)</f>
        <v>59292.119999999995</v>
      </c>
      <c r="Q21" s="180">
        <v>65805.81</v>
      </c>
      <c r="R21" s="154">
        <v>35268.089999999997</v>
      </c>
      <c r="S21" s="183">
        <f>SUM(Q21:R21)</f>
        <v>101073.9</v>
      </c>
      <c r="T21" s="180">
        <v>78601.759999999995</v>
      </c>
      <c r="U21" s="154">
        <v>32923.620000000003</v>
      </c>
      <c r="V21" s="183">
        <f>SUM(T21:U21)</f>
        <v>111525.38</v>
      </c>
      <c r="W21" s="180">
        <v>100680.35</v>
      </c>
      <c r="X21" s="154">
        <v>34588.71</v>
      </c>
      <c r="Y21" s="183">
        <f>SUM(W21:X21)</f>
        <v>135269.06</v>
      </c>
      <c r="Z21" s="180">
        <v>110652.38</v>
      </c>
      <c r="AA21" s="154">
        <v>20337.28</v>
      </c>
      <c r="AB21" s="183">
        <f>SUM(Z21:AA21)</f>
        <v>130989.66</v>
      </c>
      <c r="AC21" s="180">
        <v>119721.87</v>
      </c>
      <c r="AD21" s="154">
        <v>13222.33</v>
      </c>
      <c r="AE21" s="183">
        <f>SUM(AC21:AD21)</f>
        <v>132944.19999999998</v>
      </c>
      <c r="AF21" s="195"/>
      <c r="AI21" s="151" t="s">
        <v>11</v>
      </c>
      <c r="AJ21" s="155">
        <v>64825.760000000002</v>
      </c>
      <c r="AK21" s="155">
        <v>59292.12</v>
      </c>
      <c r="AL21" s="155">
        <v>101073.9</v>
      </c>
      <c r="AM21" s="155">
        <v>111525.37</v>
      </c>
      <c r="AN21" s="155">
        <v>135269.06</v>
      </c>
      <c r="AO21" s="155">
        <v>130989.66</v>
      </c>
      <c r="AP21" s="155">
        <v>132944.20000000001</v>
      </c>
    </row>
    <row r="22" spans="2:42" x14ac:dyDescent="0.25">
      <c r="B22" s="88" t="s">
        <v>112</v>
      </c>
      <c r="C22" s="23" t="s">
        <v>30</v>
      </c>
      <c r="D22" s="311">
        <v>896.96</v>
      </c>
      <c r="E22" s="311">
        <v>5602.73</v>
      </c>
      <c r="F22" s="409">
        <f t="shared" si="0"/>
        <v>2.0834797860640398E-4</v>
      </c>
      <c r="G22" s="310">
        <f>E22/B.1!I21</f>
        <v>4.5147388063489996E-3</v>
      </c>
      <c r="H22" s="318">
        <f t="shared" si="1"/>
        <v>0.16009338304719309</v>
      </c>
      <c r="J22" s="82" t="s">
        <v>2</v>
      </c>
      <c r="K22" s="181">
        <f>SUM(K20:K21)</f>
        <v>101810.23000000001</v>
      </c>
      <c r="L22" s="160">
        <f>SUM(L20:L21)</f>
        <v>20755.050000000003</v>
      </c>
      <c r="M22" s="294">
        <f>SUM(M20:M21)</f>
        <v>122565.28</v>
      </c>
      <c r="N22" s="160">
        <f t="shared" ref="N22:AB22" si="4">SUM(N20:N21)</f>
        <v>98620.709999999992</v>
      </c>
      <c r="O22" s="160">
        <f t="shared" si="4"/>
        <v>31163.08</v>
      </c>
      <c r="P22" s="294">
        <f t="shared" si="4"/>
        <v>129783.79</v>
      </c>
      <c r="Q22" s="160">
        <f t="shared" si="4"/>
        <v>113520.78</v>
      </c>
      <c r="R22" s="160">
        <f t="shared" si="4"/>
        <v>53177.2</v>
      </c>
      <c r="S22" s="294">
        <f t="shared" si="4"/>
        <v>166697.97999999998</v>
      </c>
      <c r="T22" s="160">
        <f t="shared" si="4"/>
        <v>137083.09</v>
      </c>
      <c r="U22" s="160">
        <f t="shared" si="4"/>
        <v>45255.92</v>
      </c>
      <c r="V22" s="294">
        <f t="shared" si="4"/>
        <v>182339.01</v>
      </c>
      <c r="W22" s="160">
        <v>151924.02190846001</v>
      </c>
      <c r="X22" s="160">
        <v>44367.072431830005</v>
      </c>
      <c r="Y22" s="294">
        <f>SUM(Y20:Y21)</f>
        <v>204885.72999999998</v>
      </c>
      <c r="Z22" s="160">
        <v>155859.97</v>
      </c>
      <c r="AA22" s="160">
        <v>31085.221000000001</v>
      </c>
      <c r="AB22" s="294">
        <f t="shared" si="4"/>
        <v>194152.2</v>
      </c>
      <c r="AC22" s="160">
        <v>155859.97</v>
      </c>
      <c r="AD22" s="160">
        <v>31085.221000000001</v>
      </c>
      <c r="AE22" s="294">
        <f t="shared" ref="AE22" si="5">SUM(AE20:AE21)</f>
        <v>208375.83</v>
      </c>
      <c r="AF22" s="195"/>
    </row>
    <row r="23" spans="2:42" x14ac:dyDescent="0.25">
      <c r="B23" s="89" t="s">
        <v>117</v>
      </c>
      <c r="C23" s="23" t="s">
        <v>35</v>
      </c>
      <c r="D23" s="311">
        <v>3472.65</v>
      </c>
      <c r="E23" s="311">
        <v>1074.57</v>
      </c>
      <c r="F23" s="409">
        <f t="shared" si="0"/>
        <v>3.995989229734139E-5</v>
      </c>
      <c r="G23" s="310">
        <f>E23/B.1!I22</f>
        <v>8.5265102165734546E-4</v>
      </c>
      <c r="H23" s="318">
        <f t="shared" si="1"/>
        <v>3.231664758926827</v>
      </c>
      <c r="J23" s="220" t="s">
        <v>388</v>
      </c>
    </row>
    <row r="24" spans="2:42" x14ac:dyDescent="0.25">
      <c r="B24" s="89"/>
      <c r="C24" s="16" t="s">
        <v>8</v>
      </c>
      <c r="D24" s="315">
        <f>SUM(D9:D23)</f>
        <v>208375.81000000003</v>
      </c>
      <c r="E24" s="181">
        <f>SUM(E9:E23)</f>
        <v>26891213.620000001</v>
      </c>
      <c r="F24" s="410">
        <f t="shared" si="0"/>
        <v>1</v>
      </c>
      <c r="G24" s="317">
        <f>E24/B.1!I23</f>
        <v>0.21117826194746234</v>
      </c>
      <c r="H24" s="398">
        <f>D24/E24</f>
        <v>7.748843653713834E-3</v>
      </c>
      <c r="J24" s="220"/>
    </row>
    <row r="25" spans="2:42" x14ac:dyDescent="0.25">
      <c r="B25" s="162"/>
      <c r="C25" s="73" t="s">
        <v>228</v>
      </c>
      <c r="D25" s="73"/>
      <c r="E25" s="162"/>
      <c r="F25" s="162"/>
      <c r="G25" s="162"/>
      <c r="H25" s="162"/>
    </row>
    <row r="26" spans="2:42" x14ac:dyDescent="0.25">
      <c r="B26" s="162"/>
      <c r="C26" s="73" t="s">
        <v>470</v>
      </c>
      <c r="D26" s="73"/>
      <c r="E26" s="162"/>
      <c r="F26" s="162"/>
      <c r="G26" s="162"/>
      <c r="H26" s="162"/>
    </row>
    <row r="27" spans="2:42" x14ac:dyDescent="0.25">
      <c r="B27" s="162"/>
      <c r="C27" s="73" t="s">
        <v>473</v>
      </c>
      <c r="D27" s="73"/>
      <c r="E27" s="162"/>
      <c r="F27" s="162"/>
      <c r="G27" s="162"/>
      <c r="H27" s="162"/>
    </row>
    <row r="28" spans="2:42" x14ac:dyDescent="0.25">
      <c r="B28" s="162"/>
      <c r="C28" s="220" t="s">
        <v>475</v>
      </c>
      <c r="D28" s="162"/>
      <c r="E28" s="162"/>
      <c r="F28" s="162"/>
      <c r="G28" s="162"/>
      <c r="H28" s="162"/>
    </row>
    <row r="29" spans="2:42" x14ac:dyDescent="0.25">
      <c r="C29" s="73"/>
      <c r="D29" s="73"/>
    </row>
    <row r="30" spans="2:42" x14ac:dyDescent="0.25">
      <c r="C30" s="220"/>
      <c r="D30" s="162"/>
    </row>
    <row r="32" spans="2:42" x14ac:dyDescent="0.25">
      <c r="C32" s="360"/>
    </row>
    <row r="55" spans="2:8" x14ac:dyDescent="0.25">
      <c r="B55" s="61"/>
      <c r="D55" s="106"/>
      <c r="H55" s="106"/>
    </row>
    <row r="73" spans="7:13" x14ac:dyDescent="0.25">
      <c r="G73" s="195">
        <v>2009</v>
      </c>
      <c r="H73">
        <v>2010</v>
      </c>
      <c r="I73">
        <v>2011</v>
      </c>
      <c r="J73">
        <v>2012</v>
      </c>
      <c r="K73">
        <v>2013</v>
      </c>
      <c r="L73">
        <v>2014</v>
      </c>
      <c r="M73" t="s">
        <v>496</v>
      </c>
    </row>
  </sheetData>
  <mergeCells count="29">
    <mergeCell ref="U8:V8"/>
    <mergeCell ref="W8:X8"/>
    <mergeCell ref="J7:X7"/>
    <mergeCell ref="M8:N8"/>
    <mergeCell ref="O8:P8"/>
    <mergeCell ref="Q8:R8"/>
    <mergeCell ref="S8:T8"/>
    <mergeCell ref="K8:L8"/>
    <mergeCell ref="G7:G8"/>
    <mergeCell ref="H7:H8"/>
    <mergeCell ref="C7:C8"/>
    <mergeCell ref="D7:D8"/>
    <mergeCell ref="E7:F7"/>
    <mergeCell ref="Z7:AH7"/>
    <mergeCell ref="Z8:AA8"/>
    <mergeCell ref="AI17:AP17"/>
    <mergeCell ref="AI18:AP18"/>
    <mergeCell ref="AC18:AE18"/>
    <mergeCell ref="Z9:AA9"/>
    <mergeCell ref="Z10:AA10"/>
    <mergeCell ref="Z11:AA11"/>
    <mergeCell ref="Z12:AA12"/>
    <mergeCell ref="Z13:AA13"/>
    <mergeCell ref="J17:AE17"/>
    <mergeCell ref="N18:P18"/>
    <mergeCell ref="K18:M18"/>
    <mergeCell ref="Q18:S18"/>
    <mergeCell ref="T18:V18"/>
    <mergeCell ref="Z18:AB18"/>
  </mergeCells>
  <hyperlinks>
    <hyperlink ref="A1" location="ÍNDICE!A1" display="ÍNDICE"/>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U28"/>
  <sheetViews>
    <sheetView zoomScale="70" zoomScaleNormal="70" workbookViewId="0">
      <selection activeCell="A38" sqref="A38"/>
    </sheetView>
  </sheetViews>
  <sheetFormatPr baseColWidth="10" defaultRowHeight="15" x14ac:dyDescent="0.25"/>
  <cols>
    <col min="2" max="2" width="93" bestFit="1" customWidth="1"/>
    <col min="3" max="3" width="16.5703125" customWidth="1"/>
    <col min="4" max="4" width="14.85546875" customWidth="1"/>
    <col min="5" max="5" width="8.28515625" customWidth="1"/>
    <col min="6" max="6" width="10.85546875" style="131" customWidth="1"/>
    <col min="7" max="7" width="8.28515625" style="131" bestFit="1" customWidth="1"/>
    <col min="8" max="8" width="10.140625" bestFit="1" customWidth="1"/>
    <col min="9" max="9" width="8.140625" customWidth="1"/>
    <col min="10" max="10" width="15.140625" customWidth="1"/>
    <col min="11" max="11" width="9" customWidth="1"/>
    <col min="12" max="12" width="14.28515625" customWidth="1"/>
    <col min="13" max="13" width="8.7109375" customWidth="1"/>
  </cols>
  <sheetData>
    <row r="1" spans="1:21" x14ac:dyDescent="0.25">
      <c r="A1" s="56" t="s">
        <v>127</v>
      </c>
    </row>
    <row r="2" spans="1:21" s="61" customFormat="1" x14ac:dyDescent="0.25">
      <c r="A2" s="1" t="s">
        <v>482</v>
      </c>
      <c r="F2" s="131"/>
      <c r="G2" s="131"/>
    </row>
    <row r="4" spans="1:21" s="61" customFormat="1" x14ac:dyDescent="0.25">
      <c r="A4" s="55" t="s">
        <v>98</v>
      </c>
      <c r="B4" s="61" t="s">
        <v>512</v>
      </c>
      <c r="F4" s="131"/>
      <c r="G4" s="131"/>
    </row>
    <row r="5" spans="1:21" s="61" customFormat="1" x14ac:dyDescent="0.25">
      <c r="F5" s="131"/>
      <c r="G5" s="131"/>
    </row>
    <row r="6" spans="1:21" x14ac:dyDescent="0.25">
      <c r="B6" s="666" t="s">
        <v>511</v>
      </c>
      <c r="C6" s="652"/>
      <c r="D6" s="652"/>
      <c r="E6" s="652"/>
      <c r="F6" s="652"/>
      <c r="G6" s="652"/>
      <c r="H6" s="652"/>
      <c r="I6" s="652"/>
      <c r="J6" s="652"/>
      <c r="K6" s="652"/>
      <c r="L6" s="652"/>
      <c r="M6" s="667"/>
      <c r="O6" s="195"/>
      <c r="P6" s="195"/>
      <c r="Q6" s="195"/>
      <c r="R6" s="195"/>
      <c r="S6" s="195"/>
      <c r="T6" s="195"/>
      <c r="U6" s="195"/>
    </row>
    <row r="7" spans="1:21" x14ac:dyDescent="0.25">
      <c r="B7" s="99"/>
      <c r="C7" s="672" t="s">
        <v>185</v>
      </c>
      <c r="D7" s="666" t="s">
        <v>490</v>
      </c>
      <c r="E7" s="667"/>
      <c r="F7" s="677" t="s">
        <v>338</v>
      </c>
      <c r="G7" s="678"/>
      <c r="H7" s="671" t="s">
        <v>186</v>
      </c>
      <c r="I7" s="679"/>
      <c r="J7" s="671" t="s">
        <v>187</v>
      </c>
      <c r="K7" s="679"/>
      <c r="L7" s="671" t="s">
        <v>491</v>
      </c>
      <c r="M7" s="679"/>
      <c r="O7" s="195"/>
      <c r="P7" s="195"/>
      <c r="Q7" s="195"/>
      <c r="R7" s="195"/>
      <c r="S7" s="195"/>
      <c r="T7" s="195"/>
      <c r="U7" s="195"/>
    </row>
    <row r="8" spans="1:21" ht="15.75" thickBot="1" x14ac:dyDescent="0.3">
      <c r="B8" s="119"/>
      <c r="C8" s="673"/>
      <c r="D8" s="178" t="s">
        <v>183</v>
      </c>
      <c r="E8" s="179" t="s">
        <v>184</v>
      </c>
      <c r="F8" s="178" t="s">
        <v>183</v>
      </c>
      <c r="G8" s="179" t="s">
        <v>184</v>
      </c>
      <c r="H8" s="178" t="s">
        <v>183</v>
      </c>
      <c r="I8" s="179" t="s">
        <v>184</v>
      </c>
      <c r="J8" s="178" t="s">
        <v>183</v>
      </c>
      <c r="K8" s="179" t="s">
        <v>184</v>
      </c>
      <c r="L8" s="178" t="s">
        <v>183</v>
      </c>
      <c r="M8" s="179" t="s">
        <v>184</v>
      </c>
      <c r="O8" s="195"/>
      <c r="P8" s="139"/>
      <c r="Q8" s="195"/>
      <c r="R8" s="195"/>
      <c r="S8" s="195"/>
      <c r="T8" s="195"/>
      <c r="U8" s="195"/>
    </row>
    <row r="9" spans="1:21" ht="15.75" thickTop="1" x14ac:dyDescent="0.25">
      <c r="B9" s="189" t="s">
        <v>7</v>
      </c>
      <c r="C9" s="311">
        <v>2318</v>
      </c>
      <c r="D9" s="180">
        <v>786</v>
      </c>
      <c r="E9" s="176">
        <f>D9/C9</f>
        <v>0.33908541846419327</v>
      </c>
      <c r="F9" s="180">
        <v>697</v>
      </c>
      <c r="G9" s="326">
        <f>+I9+M9</f>
        <v>0.30069025021570317</v>
      </c>
      <c r="H9" s="180">
        <v>564</v>
      </c>
      <c r="I9" s="326">
        <f>H9/C9</f>
        <v>0.24331320103537532</v>
      </c>
      <c r="J9" s="180">
        <v>222</v>
      </c>
      <c r="K9" s="326">
        <f>J9/C9</f>
        <v>9.5772217428817946E-2</v>
      </c>
      <c r="L9" s="180">
        <v>133</v>
      </c>
      <c r="M9" s="204">
        <f>L9/C9</f>
        <v>5.737704918032787E-2</v>
      </c>
      <c r="O9" s="195"/>
      <c r="P9" s="195"/>
      <c r="Q9" s="195"/>
      <c r="R9" s="195"/>
      <c r="S9" s="195"/>
      <c r="T9" s="195"/>
      <c r="U9" s="195"/>
    </row>
    <row r="10" spans="1:21" x14ac:dyDescent="0.25">
      <c r="B10" s="186" t="s">
        <v>5</v>
      </c>
      <c r="C10" s="311">
        <v>235</v>
      </c>
      <c r="D10" s="180">
        <v>118</v>
      </c>
      <c r="E10" s="176">
        <f>D10/C10</f>
        <v>0.50212765957446803</v>
      </c>
      <c r="F10" s="180">
        <v>89</v>
      </c>
      <c r="G10" s="327">
        <f>+I10+M10</f>
        <v>0.37872340425531914</v>
      </c>
      <c r="H10" s="180">
        <v>57</v>
      </c>
      <c r="I10" s="327">
        <f t="shared" ref="I10:I13" si="0">H10/C10</f>
        <v>0.24255319148936169</v>
      </c>
      <c r="J10" s="180">
        <v>61</v>
      </c>
      <c r="K10" s="327">
        <f t="shared" ref="K10:K13" si="1">J10/C10</f>
        <v>0.25957446808510637</v>
      </c>
      <c r="L10" s="180">
        <v>32</v>
      </c>
      <c r="M10" s="176">
        <f t="shared" ref="M10:M13" si="2">L10/C10</f>
        <v>0.13617021276595745</v>
      </c>
      <c r="O10" s="195"/>
      <c r="P10" s="139"/>
      <c r="Q10" s="195"/>
      <c r="R10" s="195"/>
      <c r="S10" s="195"/>
      <c r="T10" s="195"/>
      <c r="U10" s="195"/>
    </row>
    <row r="11" spans="1:21" x14ac:dyDescent="0.25">
      <c r="B11" s="186" t="s">
        <v>46</v>
      </c>
      <c r="C11" s="311">
        <v>1500</v>
      </c>
      <c r="D11" s="180">
        <v>863</v>
      </c>
      <c r="E11" s="176">
        <f t="shared" ref="E11:E12" si="3">D11/C11</f>
        <v>0.57533333333333336</v>
      </c>
      <c r="F11" s="180">
        <v>863</v>
      </c>
      <c r="G11" s="327">
        <f>+I11+M11</f>
        <v>0.57533333333333336</v>
      </c>
      <c r="H11" s="180">
        <v>827</v>
      </c>
      <c r="I11" s="327">
        <f t="shared" si="0"/>
        <v>0.55133333333333334</v>
      </c>
      <c r="J11" s="180">
        <v>36</v>
      </c>
      <c r="K11" s="327">
        <f t="shared" si="1"/>
        <v>2.4E-2</v>
      </c>
      <c r="L11" s="180">
        <v>36</v>
      </c>
      <c r="M11" s="176">
        <f t="shared" si="2"/>
        <v>2.4E-2</v>
      </c>
      <c r="O11" s="195"/>
      <c r="P11" s="195"/>
      <c r="Q11" s="195"/>
      <c r="R11" s="195"/>
      <c r="S11" s="195"/>
      <c r="T11" s="195"/>
      <c r="U11" s="195"/>
    </row>
    <row r="12" spans="1:21" x14ac:dyDescent="0.25">
      <c r="B12" s="186" t="s">
        <v>6</v>
      </c>
      <c r="C12" s="311">
        <v>145</v>
      </c>
      <c r="D12" s="180">
        <v>73</v>
      </c>
      <c r="E12" s="176">
        <f t="shared" si="3"/>
        <v>0.50344827586206897</v>
      </c>
      <c r="F12" s="180">
        <v>66</v>
      </c>
      <c r="G12" s="327">
        <f t="shared" ref="G12:G13" si="4">+I12+M12</f>
        <v>0.45517241379310347</v>
      </c>
      <c r="H12" s="180">
        <v>57</v>
      </c>
      <c r="I12" s="327">
        <f t="shared" si="0"/>
        <v>0.39310344827586208</v>
      </c>
      <c r="J12" s="180">
        <v>16</v>
      </c>
      <c r="K12" s="327">
        <f t="shared" si="1"/>
        <v>0.1103448275862069</v>
      </c>
      <c r="L12" s="180">
        <v>9</v>
      </c>
      <c r="M12" s="176">
        <f t="shared" si="2"/>
        <v>6.2068965517241378E-2</v>
      </c>
      <c r="O12" s="79"/>
      <c r="P12" s="281"/>
      <c r="Q12" s="79"/>
      <c r="R12" s="79"/>
      <c r="S12" s="79"/>
      <c r="T12" s="79"/>
      <c r="U12" s="79"/>
    </row>
    <row r="13" spans="1:21" x14ac:dyDescent="0.25">
      <c r="B13" s="82" t="s">
        <v>2</v>
      </c>
      <c r="C13" s="383">
        <v>4198</v>
      </c>
      <c r="D13" s="415">
        <v>1840</v>
      </c>
      <c r="E13" s="328">
        <f>D13/C13</f>
        <v>0.4383039542639352</v>
      </c>
      <c r="F13" s="415">
        <v>1715</v>
      </c>
      <c r="G13" s="329">
        <f t="shared" si="4"/>
        <v>0.40852787041448307</v>
      </c>
      <c r="H13" s="415">
        <v>1505</v>
      </c>
      <c r="I13" s="329">
        <f t="shared" si="0"/>
        <v>0.3585040495474035</v>
      </c>
      <c r="J13" s="415">
        <v>335</v>
      </c>
      <c r="K13" s="329">
        <f t="shared" si="1"/>
        <v>7.9799904716531686E-2</v>
      </c>
      <c r="L13" s="415">
        <v>210</v>
      </c>
      <c r="M13" s="328">
        <f t="shared" si="2"/>
        <v>5.0023820867079564E-2</v>
      </c>
      <c r="O13" s="195"/>
      <c r="P13" s="195" t="s">
        <v>510</v>
      </c>
      <c r="Q13" s="195"/>
      <c r="R13" s="195"/>
      <c r="S13" s="195" t="s">
        <v>510</v>
      </c>
      <c r="T13" s="195"/>
      <c r="U13" s="195"/>
    </row>
    <row r="14" spans="1:21" s="79" customFormat="1" x14ac:dyDescent="0.25">
      <c r="B14" s="83" t="s">
        <v>329</v>
      </c>
      <c r="C14" s="120"/>
      <c r="D14" s="121"/>
      <c r="E14" s="122"/>
      <c r="F14" s="122"/>
      <c r="G14" s="122"/>
      <c r="H14" s="121"/>
      <c r="I14" s="122"/>
      <c r="J14" s="121"/>
      <c r="K14" s="122"/>
      <c r="L14" s="121"/>
      <c r="M14" s="236"/>
    </row>
    <row r="15" spans="1:21" s="79" customFormat="1" x14ac:dyDescent="0.25">
      <c r="C15" s="120"/>
      <c r="D15" s="121"/>
      <c r="E15" s="122"/>
      <c r="F15" s="122"/>
      <c r="G15" s="122"/>
      <c r="H15" s="121"/>
      <c r="I15" s="122"/>
      <c r="J15" s="121"/>
      <c r="K15" s="122"/>
      <c r="L15" s="121"/>
      <c r="M15" s="122"/>
    </row>
    <row r="16" spans="1:21" x14ac:dyDescent="0.25">
      <c r="F16" s="122"/>
      <c r="G16" s="122"/>
      <c r="H16" s="131"/>
    </row>
    <row r="17" spans="2:20" x14ac:dyDescent="0.25">
      <c r="B17" s="676" t="s">
        <v>400</v>
      </c>
      <c r="C17" s="676"/>
      <c r="D17" s="676"/>
      <c r="E17" s="676"/>
      <c r="F17" s="676"/>
      <c r="G17" s="676"/>
      <c r="H17" s="676"/>
      <c r="I17" s="676"/>
      <c r="J17" s="195"/>
      <c r="K17" s="195"/>
      <c r="L17" s="195"/>
      <c r="M17" s="195"/>
      <c r="N17" s="195"/>
      <c r="O17" s="195"/>
      <c r="P17" s="195"/>
      <c r="Q17" s="195"/>
      <c r="R17" s="195"/>
      <c r="S17" s="195"/>
      <c r="T17" s="195"/>
    </row>
    <row r="18" spans="2:20" ht="15.75" thickBot="1" x14ac:dyDescent="0.3">
      <c r="B18" s="145"/>
      <c r="C18" s="152">
        <v>2009</v>
      </c>
      <c r="D18" s="152">
        <v>2010</v>
      </c>
      <c r="E18" s="152">
        <v>2011</v>
      </c>
      <c r="F18" s="152">
        <v>2012</v>
      </c>
      <c r="G18" s="152">
        <v>2013</v>
      </c>
      <c r="H18" s="152">
        <v>2014</v>
      </c>
      <c r="I18" s="152" t="s">
        <v>496</v>
      </c>
      <c r="J18" s="195"/>
      <c r="L18" s="195"/>
      <c r="M18" s="416"/>
      <c r="N18" s="416"/>
      <c r="O18" s="416"/>
      <c r="P18" s="416"/>
      <c r="Q18" s="416"/>
      <c r="R18" s="416"/>
      <c r="S18" s="416"/>
      <c r="T18" s="195"/>
    </row>
    <row r="19" spans="2:20" ht="15.75" thickTop="1" x14ac:dyDescent="0.25">
      <c r="B19" s="151" t="s">
        <v>189</v>
      </c>
      <c r="C19" s="31">
        <v>914</v>
      </c>
      <c r="D19" s="31">
        <v>914</v>
      </c>
      <c r="E19" s="330">
        <v>2061</v>
      </c>
      <c r="F19" s="330">
        <v>2061</v>
      </c>
      <c r="G19" s="330">
        <v>2249</v>
      </c>
      <c r="H19" s="330">
        <v>2304</v>
      </c>
      <c r="I19" s="330">
        <v>2318</v>
      </c>
      <c r="J19" s="195"/>
      <c r="L19" s="195"/>
      <c r="M19" s="195"/>
      <c r="N19" s="195"/>
      <c r="O19" s="195"/>
      <c r="P19" s="195"/>
      <c r="Q19" s="195"/>
      <c r="R19" s="195"/>
      <c r="S19" s="195"/>
      <c r="T19" s="195"/>
    </row>
    <row r="20" spans="2:20" x14ac:dyDescent="0.25">
      <c r="B20" s="17" t="s">
        <v>476</v>
      </c>
      <c r="C20" s="417">
        <v>298</v>
      </c>
      <c r="D20" s="417">
        <v>351</v>
      </c>
      <c r="E20" s="142">
        <v>459</v>
      </c>
      <c r="F20" s="142">
        <v>596</v>
      </c>
      <c r="G20" s="142">
        <v>713</v>
      </c>
      <c r="H20" s="142">
        <v>730</v>
      </c>
      <c r="I20" s="142">
        <v>786</v>
      </c>
      <c r="J20" s="195"/>
      <c r="L20" s="195"/>
      <c r="M20" s="195"/>
      <c r="N20" s="195"/>
      <c r="O20" s="195"/>
      <c r="P20" s="195"/>
      <c r="Q20" s="195"/>
      <c r="R20" s="195"/>
      <c r="S20" s="195"/>
      <c r="T20" s="195"/>
    </row>
    <row r="21" spans="2:20" x14ac:dyDescent="0.25">
      <c r="B21" s="17" t="s">
        <v>477</v>
      </c>
      <c r="C21" s="417" t="s">
        <v>123</v>
      </c>
      <c r="D21" s="417">
        <v>235</v>
      </c>
      <c r="E21" s="142" t="s">
        <v>123</v>
      </c>
      <c r="F21" s="142">
        <v>392</v>
      </c>
      <c r="G21" s="142">
        <v>465</v>
      </c>
      <c r="H21" s="142">
        <v>527</v>
      </c>
      <c r="I21" s="142">
        <v>564</v>
      </c>
      <c r="J21" s="195"/>
      <c r="L21" s="195"/>
      <c r="M21" s="195"/>
      <c r="N21" s="195"/>
      <c r="O21" s="195"/>
      <c r="P21" s="195"/>
      <c r="Q21" s="195"/>
      <c r="R21" s="195"/>
      <c r="S21" s="195"/>
      <c r="T21" s="195"/>
    </row>
    <row r="22" spans="2:20" x14ac:dyDescent="0.25">
      <c r="B22" s="17" t="s">
        <v>478</v>
      </c>
      <c r="C22" s="417" t="s">
        <v>123</v>
      </c>
      <c r="D22" s="417">
        <v>116</v>
      </c>
      <c r="E22" s="142" t="s">
        <v>123</v>
      </c>
      <c r="F22" s="142">
        <v>204</v>
      </c>
      <c r="G22" s="142">
        <v>248</v>
      </c>
      <c r="H22" s="142">
        <v>203</v>
      </c>
      <c r="I22" s="142">
        <v>222</v>
      </c>
      <c r="J22" s="195"/>
      <c r="L22" s="195"/>
      <c r="M22" s="195"/>
      <c r="N22" s="195"/>
      <c r="O22" s="195"/>
      <c r="P22" s="195"/>
      <c r="Q22" s="195"/>
      <c r="R22" s="195"/>
      <c r="S22" s="195"/>
      <c r="T22" s="195"/>
    </row>
    <row r="23" spans="2:20" x14ac:dyDescent="0.25">
      <c r="B23" s="17" t="s">
        <v>479</v>
      </c>
      <c r="C23" s="417" t="s">
        <v>123</v>
      </c>
      <c r="D23" s="417">
        <v>83</v>
      </c>
      <c r="E23" s="142" t="s">
        <v>123</v>
      </c>
      <c r="F23" s="142">
        <v>118</v>
      </c>
      <c r="G23" s="142">
        <v>144</v>
      </c>
      <c r="H23" s="142">
        <v>118</v>
      </c>
      <c r="I23" s="142">
        <v>133</v>
      </c>
      <c r="J23" s="195"/>
      <c r="L23" s="195"/>
      <c r="M23" s="195"/>
      <c r="N23" s="195"/>
      <c r="O23" s="195"/>
      <c r="P23" s="195"/>
      <c r="Q23" s="195"/>
      <c r="R23" s="195"/>
      <c r="S23" s="195"/>
      <c r="T23" s="195"/>
    </row>
    <row r="24" spans="2:20" x14ac:dyDescent="0.25">
      <c r="B24" s="151" t="s">
        <v>480</v>
      </c>
      <c r="C24" s="418" t="s">
        <v>123</v>
      </c>
      <c r="D24" s="418">
        <v>318</v>
      </c>
      <c r="E24" s="331" t="s">
        <v>123</v>
      </c>
      <c r="F24" s="331">
        <v>510</v>
      </c>
      <c r="G24" s="331">
        <v>609</v>
      </c>
      <c r="H24" s="331">
        <v>645</v>
      </c>
      <c r="I24" s="331">
        <v>697</v>
      </c>
      <c r="J24" s="195"/>
      <c r="L24" s="195"/>
      <c r="M24" s="195"/>
      <c r="N24" s="195"/>
      <c r="O24" s="195"/>
      <c r="P24" s="195"/>
      <c r="Q24" s="195"/>
      <c r="R24" s="195"/>
      <c r="S24" s="195"/>
      <c r="T24" s="195"/>
    </row>
    <row r="25" spans="2:20" ht="15" customHeight="1" x14ac:dyDescent="0.25">
      <c r="B25" s="420" t="s">
        <v>513</v>
      </c>
      <c r="C25" s="420"/>
      <c r="D25" s="420"/>
      <c r="E25" s="420"/>
      <c r="F25" s="420"/>
      <c r="G25" s="420"/>
      <c r="H25" s="420"/>
      <c r="I25" s="420"/>
      <c r="L25" s="195"/>
      <c r="M25" s="195"/>
      <c r="N25" s="195"/>
      <c r="O25" s="195"/>
      <c r="P25" s="195"/>
      <c r="Q25" s="195"/>
      <c r="R25" s="195"/>
      <c r="S25" s="195"/>
      <c r="T25" s="195"/>
    </row>
    <row r="26" spans="2:20" x14ac:dyDescent="0.25">
      <c r="B26" s="419"/>
      <c r="C26" s="419"/>
      <c r="D26" s="419"/>
      <c r="E26" s="419"/>
      <c r="F26" s="419"/>
      <c r="G26" s="419"/>
      <c r="H26" s="419"/>
      <c r="I26" s="419"/>
    </row>
    <row r="27" spans="2:20" x14ac:dyDescent="0.25">
      <c r="B27" s="419"/>
      <c r="C27" s="419"/>
      <c r="D27" s="419"/>
      <c r="E27" s="419"/>
      <c r="F27" s="419"/>
      <c r="G27" s="419"/>
      <c r="H27" s="419"/>
      <c r="I27" s="419"/>
    </row>
    <row r="28" spans="2:20" x14ac:dyDescent="0.25">
      <c r="B28" s="419"/>
      <c r="C28" s="419"/>
      <c r="D28" s="419"/>
      <c r="E28" s="419"/>
      <c r="F28" s="419"/>
      <c r="G28" s="419"/>
      <c r="H28" s="419"/>
      <c r="I28" s="419"/>
    </row>
  </sheetData>
  <mergeCells count="8">
    <mergeCell ref="B17:I17"/>
    <mergeCell ref="F7:G7"/>
    <mergeCell ref="B6:M6"/>
    <mergeCell ref="C7:C8"/>
    <mergeCell ref="D7:E7"/>
    <mergeCell ref="H7:I7"/>
    <mergeCell ref="J7:K7"/>
    <mergeCell ref="L7:M7"/>
  </mergeCells>
  <hyperlinks>
    <hyperlink ref="A1" location="ÍNDICE!A1" display="ÍNDIC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T30"/>
  <sheetViews>
    <sheetView topLeftCell="A4" zoomScale="90" zoomScaleNormal="90" workbookViewId="0">
      <selection activeCell="A38" sqref="A38"/>
    </sheetView>
  </sheetViews>
  <sheetFormatPr baseColWidth="10" defaultRowHeight="15" x14ac:dyDescent="0.25"/>
  <cols>
    <col min="2" max="2" width="53.7109375" bestFit="1" customWidth="1"/>
    <col min="3" max="3" width="16.5703125" customWidth="1"/>
    <col min="4" max="4" width="14.85546875" customWidth="1"/>
    <col min="5" max="5" width="8.28515625" customWidth="1"/>
    <col min="6" max="6" width="13.42578125" style="115" customWidth="1"/>
    <col min="7" max="7" width="17.28515625" style="115" customWidth="1"/>
    <col min="8" max="8" width="15.7109375" customWidth="1"/>
    <col min="9" max="9" width="8.140625" customWidth="1"/>
    <col min="10" max="10" width="15.140625" customWidth="1"/>
    <col min="11" max="11" width="9" customWidth="1"/>
    <col min="12" max="12" width="14.28515625" customWidth="1"/>
    <col min="13" max="13" width="8.7109375" customWidth="1"/>
  </cols>
  <sheetData>
    <row r="1" spans="1:20" x14ac:dyDescent="0.25">
      <c r="A1" s="56" t="s">
        <v>127</v>
      </c>
    </row>
    <row r="2" spans="1:20" x14ac:dyDescent="0.25">
      <c r="A2" s="1" t="s">
        <v>209</v>
      </c>
    </row>
    <row r="3" spans="1:20" s="61" customFormat="1" x14ac:dyDescent="0.25">
      <c r="F3" s="115"/>
      <c r="G3" s="115"/>
    </row>
    <row r="4" spans="1:20" x14ac:dyDescent="0.25">
      <c r="A4" s="55" t="s">
        <v>98</v>
      </c>
      <c r="B4" s="61" t="s">
        <v>515</v>
      </c>
    </row>
    <row r="6" spans="1:20" x14ac:dyDescent="0.25">
      <c r="A6" s="384"/>
      <c r="B6" s="652" t="s">
        <v>514</v>
      </c>
      <c r="C6" s="652"/>
      <c r="D6" s="652"/>
      <c r="E6" s="652"/>
      <c r="F6" s="652"/>
      <c r="G6" s="652"/>
      <c r="H6" s="652"/>
      <c r="I6" s="652"/>
      <c r="J6" s="652"/>
      <c r="K6" s="652"/>
      <c r="L6" s="652"/>
      <c r="M6" s="667"/>
    </row>
    <row r="7" spans="1:20" x14ac:dyDescent="0.25">
      <c r="A7" s="385"/>
      <c r="B7" s="8"/>
      <c r="C7" s="672" t="s">
        <v>185</v>
      </c>
      <c r="D7" s="666" t="s">
        <v>182</v>
      </c>
      <c r="E7" s="667"/>
      <c r="F7" s="677" t="s">
        <v>338</v>
      </c>
      <c r="G7" s="678"/>
      <c r="H7" s="666" t="s">
        <v>186</v>
      </c>
      <c r="I7" s="667"/>
      <c r="J7" s="666" t="s">
        <v>187</v>
      </c>
      <c r="K7" s="667"/>
      <c r="L7" s="652" t="s">
        <v>188</v>
      </c>
      <c r="M7" s="667"/>
      <c r="O7" s="195"/>
      <c r="P7" s="195"/>
      <c r="Q7" s="195"/>
      <c r="R7" s="195"/>
      <c r="S7" s="195"/>
      <c r="T7" s="195"/>
    </row>
    <row r="8" spans="1:20" ht="15.75" thickBot="1" x14ac:dyDescent="0.3">
      <c r="A8" s="385"/>
      <c r="B8" s="6"/>
      <c r="C8" s="673"/>
      <c r="D8" s="75" t="s">
        <v>183</v>
      </c>
      <c r="E8" s="76" t="s">
        <v>184</v>
      </c>
      <c r="F8" s="75" t="s">
        <v>183</v>
      </c>
      <c r="G8" s="76" t="s">
        <v>184</v>
      </c>
      <c r="H8" s="75" t="s">
        <v>183</v>
      </c>
      <c r="I8" s="76" t="s">
        <v>184</v>
      </c>
      <c r="J8" s="75" t="s">
        <v>183</v>
      </c>
      <c r="K8" s="76" t="s">
        <v>184</v>
      </c>
      <c r="L8" s="75" t="s">
        <v>183</v>
      </c>
      <c r="M8" s="76" t="s">
        <v>184</v>
      </c>
      <c r="O8" s="195"/>
      <c r="P8" s="195"/>
      <c r="Q8" s="195"/>
      <c r="R8" s="195"/>
      <c r="S8" s="195"/>
      <c r="T8" s="195"/>
    </row>
    <row r="9" spans="1:20" ht="16.5" customHeight="1" thickTop="1" x14ac:dyDescent="0.25">
      <c r="A9" s="189" t="s">
        <v>100</v>
      </c>
      <c r="B9" s="24" t="s">
        <v>17</v>
      </c>
      <c r="C9" s="325">
        <v>215</v>
      </c>
      <c r="D9" s="325">
        <v>61</v>
      </c>
      <c r="E9" s="176">
        <f t="shared" ref="E9:E24" si="0">D9/$D$24</f>
        <v>7.7608142493638677E-2</v>
      </c>
      <c r="F9" s="325">
        <v>50</v>
      </c>
      <c r="G9" s="176">
        <f t="shared" ref="G9:G24" si="1">F9/$F$24</f>
        <v>7.1736011477761832E-2</v>
      </c>
      <c r="H9" s="325">
        <v>39</v>
      </c>
      <c r="I9" s="395">
        <f t="shared" ref="I9:I24" si="2">H9/$H$24</f>
        <v>6.9148936170212769E-2</v>
      </c>
      <c r="J9" s="325">
        <v>22</v>
      </c>
      <c r="K9" s="176">
        <f t="shared" ref="K9:K24" si="3">J9/$J$24</f>
        <v>9.90990990990991E-2</v>
      </c>
      <c r="L9" s="325">
        <v>11</v>
      </c>
      <c r="M9" s="176">
        <f t="shared" ref="M9:M24" si="4">L9/$L$24</f>
        <v>8.2706766917293228E-2</v>
      </c>
      <c r="O9" s="195"/>
      <c r="P9" s="195"/>
      <c r="Q9" s="195"/>
      <c r="R9" s="195"/>
      <c r="S9" s="195"/>
      <c r="T9" s="195"/>
    </row>
    <row r="10" spans="1:20" x14ac:dyDescent="0.25">
      <c r="A10" s="186" t="s">
        <v>101</v>
      </c>
      <c r="B10" s="24" t="s">
        <v>18</v>
      </c>
      <c r="C10" s="325">
        <v>44</v>
      </c>
      <c r="D10" s="325">
        <v>16</v>
      </c>
      <c r="E10" s="176">
        <f t="shared" si="0"/>
        <v>2.0356234096692113E-2</v>
      </c>
      <c r="F10" s="325">
        <v>14</v>
      </c>
      <c r="G10" s="176">
        <f t="shared" si="1"/>
        <v>2.0086083213773313E-2</v>
      </c>
      <c r="H10" s="325">
        <v>6</v>
      </c>
      <c r="I10" s="395">
        <f t="shared" si="2"/>
        <v>1.0638297872340425E-2</v>
      </c>
      <c r="J10" s="325">
        <v>10</v>
      </c>
      <c r="K10" s="176">
        <f t="shared" si="3"/>
        <v>4.5045045045045043E-2</v>
      </c>
      <c r="L10" s="325">
        <v>8</v>
      </c>
      <c r="M10" s="176">
        <f t="shared" si="4"/>
        <v>6.0150375939849621E-2</v>
      </c>
      <c r="O10" s="195"/>
      <c r="P10" s="195"/>
      <c r="Q10" s="195"/>
      <c r="R10" s="195"/>
      <c r="S10" s="195"/>
      <c r="T10" s="195"/>
    </row>
    <row r="11" spans="1:20" x14ac:dyDescent="0.25">
      <c r="A11" s="186" t="s">
        <v>102</v>
      </c>
      <c r="B11" s="24" t="s">
        <v>19</v>
      </c>
      <c r="C11" s="325">
        <v>603</v>
      </c>
      <c r="D11" s="325">
        <v>249</v>
      </c>
      <c r="E11" s="176">
        <f t="shared" si="0"/>
        <v>0.31679389312977096</v>
      </c>
      <c r="F11" s="325">
        <v>225</v>
      </c>
      <c r="G11" s="176">
        <f t="shared" si="1"/>
        <v>0.32281205164992827</v>
      </c>
      <c r="H11" s="325">
        <v>185</v>
      </c>
      <c r="I11" s="395">
        <f t="shared" si="2"/>
        <v>0.32801418439716312</v>
      </c>
      <c r="J11" s="325">
        <v>64</v>
      </c>
      <c r="K11" s="176">
        <f t="shared" si="3"/>
        <v>0.28828828828828829</v>
      </c>
      <c r="L11" s="325">
        <v>40</v>
      </c>
      <c r="M11" s="176">
        <f t="shared" si="4"/>
        <v>0.3007518796992481</v>
      </c>
      <c r="O11" s="195"/>
      <c r="P11" s="195"/>
      <c r="Q11" s="195"/>
      <c r="R11" s="195"/>
      <c r="S11" s="195"/>
      <c r="T11" s="195"/>
    </row>
    <row r="12" spans="1:20" x14ac:dyDescent="0.25">
      <c r="A12" s="186" t="s">
        <v>103</v>
      </c>
      <c r="B12" s="24" t="s">
        <v>20</v>
      </c>
      <c r="C12" s="325">
        <v>29</v>
      </c>
      <c r="D12" s="325">
        <v>9</v>
      </c>
      <c r="E12" s="176">
        <f t="shared" si="0"/>
        <v>1.1450381679389313E-2</v>
      </c>
      <c r="F12" s="325">
        <v>8</v>
      </c>
      <c r="G12" s="176">
        <f t="shared" si="1"/>
        <v>1.1477761836441894E-2</v>
      </c>
      <c r="H12" s="325">
        <v>6</v>
      </c>
      <c r="I12" s="395">
        <f t="shared" si="2"/>
        <v>1.0638297872340425E-2</v>
      </c>
      <c r="J12" s="325">
        <v>3</v>
      </c>
      <c r="K12" s="176">
        <f t="shared" si="3"/>
        <v>1.3513513513513514E-2</v>
      </c>
      <c r="L12" s="325">
        <v>2</v>
      </c>
      <c r="M12" s="176">
        <f t="shared" si="4"/>
        <v>1.5037593984962405E-2</v>
      </c>
      <c r="O12" s="195"/>
      <c r="P12" s="195"/>
      <c r="Q12" s="195"/>
      <c r="R12" s="195"/>
      <c r="S12" s="195"/>
      <c r="T12" s="195"/>
    </row>
    <row r="13" spans="1:20" x14ac:dyDescent="0.25">
      <c r="A13" s="186" t="s">
        <v>104</v>
      </c>
      <c r="B13" s="24" t="s">
        <v>21</v>
      </c>
      <c r="C13" s="325">
        <v>33</v>
      </c>
      <c r="D13" s="325">
        <v>11</v>
      </c>
      <c r="E13" s="176">
        <f t="shared" si="0"/>
        <v>1.3994910941475827E-2</v>
      </c>
      <c r="F13" s="325">
        <v>11</v>
      </c>
      <c r="G13" s="176">
        <f t="shared" si="1"/>
        <v>1.5781922525107604E-2</v>
      </c>
      <c r="H13" s="325">
        <v>9</v>
      </c>
      <c r="I13" s="395">
        <f t="shared" si="2"/>
        <v>1.5957446808510637E-2</v>
      </c>
      <c r="J13" s="325">
        <v>2</v>
      </c>
      <c r="K13" s="176">
        <f t="shared" si="3"/>
        <v>9.0090090090090089E-3</v>
      </c>
      <c r="L13" s="325">
        <v>2</v>
      </c>
      <c r="M13" s="176">
        <f t="shared" si="4"/>
        <v>1.5037593984962405E-2</v>
      </c>
      <c r="O13" s="195"/>
      <c r="P13" s="195"/>
      <c r="Q13" s="195"/>
      <c r="R13" s="195"/>
      <c r="S13" s="195"/>
      <c r="T13" s="195"/>
    </row>
    <row r="14" spans="1:20" x14ac:dyDescent="0.25">
      <c r="A14" s="186" t="s">
        <v>105</v>
      </c>
      <c r="B14" s="24" t="s">
        <v>22</v>
      </c>
      <c r="C14" s="325">
        <v>73</v>
      </c>
      <c r="D14" s="325">
        <v>16</v>
      </c>
      <c r="E14" s="176">
        <f t="shared" si="0"/>
        <v>2.0356234096692113E-2</v>
      </c>
      <c r="F14" s="325">
        <v>13</v>
      </c>
      <c r="G14" s="176">
        <f t="shared" si="1"/>
        <v>1.8651362984218076E-2</v>
      </c>
      <c r="H14" s="325">
        <v>11</v>
      </c>
      <c r="I14" s="395">
        <f t="shared" si="2"/>
        <v>1.9503546099290781E-2</v>
      </c>
      <c r="J14" s="325">
        <v>5</v>
      </c>
      <c r="K14" s="176">
        <f t="shared" si="3"/>
        <v>2.2522522522522521E-2</v>
      </c>
      <c r="L14" s="325">
        <v>2</v>
      </c>
      <c r="M14" s="176">
        <f t="shared" si="4"/>
        <v>1.5037593984962405E-2</v>
      </c>
      <c r="O14" s="195"/>
      <c r="P14" s="195"/>
      <c r="Q14" s="195"/>
      <c r="R14" s="195"/>
      <c r="S14" s="195"/>
      <c r="T14" s="195"/>
    </row>
    <row r="15" spans="1:20" x14ac:dyDescent="0.25">
      <c r="A15" s="186" t="s">
        <v>106</v>
      </c>
      <c r="B15" s="24" t="s">
        <v>23</v>
      </c>
      <c r="C15" s="325">
        <v>340</v>
      </c>
      <c r="D15" s="325">
        <v>85</v>
      </c>
      <c r="E15" s="176">
        <f t="shared" si="0"/>
        <v>0.10814249363867684</v>
      </c>
      <c r="F15" s="325">
        <v>68</v>
      </c>
      <c r="G15" s="176">
        <f t="shared" si="1"/>
        <v>9.7560975609756101E-2</v>
      </c>
      <c r="H15" s="325">
        <v>50</v>
      </c>
      <c r="I15" s="395">
        <f t="shared" si="2"/>
        <v>8.8652482269503549E-2</v>
      </c>
      <c r="J15" s="325">
        <v>35</v>
      </c>
      <c r="K15" s="176">
        <f t="shared" si="3"/>
        <v>0.15765765765765766</v>
      </c>
      <c r="L15" s="325">
        <v>18</v>
      </c>
      <c r="M15" s="176">
        <f t="shared" si="4"/>
        <v>0.13533834586466165</v>
      </c>
      <c r="O15" s="195"/>
      <c r="P15" s="195"/>
      <c r="Q15" s="195"/>
      <c r="R15" s="195"/>
      <c r="S15" s="195"/>
      <c r="T15" s="195"/>
    </row>
    <row r="16" spans="1:20" x14ac:dyDescent="0.25">
      <c r="A16" s="186" t="s">
        <v>107</v>
      </c>
      <c r="B16" s="24" t="s">
        <v>24</v>
      </c>
      <c r="C16" s="325">
        <v>68</v>
      </c>
      <c r="D16" s="325">
        <v>14</v>
      </c>
      <c r="E16" s="176">
        <f t="shared" si="0"/>
        <v>1.7811704834605598E-2</v>
      </c>
      <c r="F16" s="325">
        <v>12</v>
      </c>
      <c r="G16" s="176">
        <f t="shared" si="1"/>
        <v>1.721664275466284E-2</v>
      </c>
      <c r="H16" s="325">
        <v>7</v>
      </c>
      <c r="I16" s="395">
        <f t="shared" si="2"/>
        <v>1.2411347517730497E-2</v>
      </c>
      <c r="J16" s="325">
        <v>7</v>
      </c>
      <c r="K16" s="176">
        <f t="shared" si="3"/>
        <v>3.1531531531531529E-2</v>
      </c>
      <c r="L16" s="325">
        <v>5</v>
      </c>
      <c r="M16" s="176">
        <f t="shared" si="4"/>
        <v>3.7593984962406013E-2</v>
      </c>
      <c r="O16" s="195"/>
      <c r="P16" s="195"/>
      <c r="Q16" s="195"/>
      <c r="R16" s="195"/>
      <c r="S16" s="195"/>
      <c r="T16" s="195"/>
    </row>
    <row r="17" spans="1:20" x14ac:dyDescent="0.25">
      <c r="A17" s="186" t="s">
        <v>71</v>
      </c>
      <c r="B17" s="24" t="s">
        <v>25</v>
      </c>
      <c r="C17" s="325">
        <v>20</v>
      </c>
      <c r="D17" s="325">
        <v>2</v>
      </c>
      <c r="E17" s="176">
        <f t="shared" si="0"/>
        <v>2.5445292620865142E-3</v>
      </c>
      <c r="F17" s="325">
        <v>2</v>
      </c>
      <c r="G17" s="176">
        <f t="shared" si="1"/>
        <v>2.8694404591104736E-3</v>
      </c>
      <c r="H17" s="325">
        <v>2</v>
      </c>
      <c r="I17" s="395">
        <f t="shared" si="2"/>
        <v>3.5460992907801418E-3</v>
      </c>
      <c r="J17" s="325">
        <v>0</v>
      </c>
      <c r="K17" s="176">
        <f t="shared" si="3"/>
        <v>0</v>
      </c>
      <c r="L17" s="325">
        <v>0</v>
      </c>
      <c r="M17" s="176">
        <f t="shared" si="4"/>
        <v>0</v>
      </c>
      <c r="O17" s="195"/>
      <c r="P17" s="195"/>
      <c r="Q17" s="195"/>
      <c r="R17" s="195"/>
      <c r="S17" s="195"/>
      <c r="T17" s="195"/>
    </row>
    <row r="18" spans="1:20" x14ac:dyDescent="0.25">
      <c r="A18" s="186" t="s">
        <v>108</v>
      </c>
      <c r="B18" s="24" t="s">
        <v>472</v>
      </c>
      <c r="C18" s="325">
        <v>222</v>
      </c>
      <c r="D18" s="325">
        <v>72</v>
      </c>
      <c r="E18" s="176">
        <f t="shared" si="0"/>
        <v>9.1603053435114504E-2</v>
      </c>
      <c r="F18" s="325">
        <v>68</v>
      </c>
      <c r="G18" s="176">
        <f t="shared" si="1"/>
        <v>9.7560975609756101E-2</v>
      </c>
      <c r="H18" s="325">
        <v>62</v>
      </c>
      <c r="I18" s="395">
        <f t="shared" si="2"/>
        <v>0.1099290780141844</v>
      </c>
      <c r="J18" s="325">
        <v>10</v>
      </c>
      <c r="K18" s="176">
        <f t="shared" si="3"/>
        <v>4.5045045045045043E-2</v>
      </c>
      <c r="L18" s="325">
        <v>6</v>
      </c>
      <c r="M18" s="176">
        <f t="shared" si="4"/>
        <v>4.5112781954887216E-2</v>
      </c>
      <c r="O18" s="195"/>
      <c r="P18" s="195"/>
      <c r="Q18" s="195"/>
      <c r="R18" s="195"/>
      <c r="S18" s="195"/>
      <c r="T18" s="195"/>
    </row>
    <row r="19" spans="1:20" x14ac:dyDescent="0.25">
      <c r="A19" s="186" t="s">
        <v>109</v>
      </c>
      <c r="B19" s="24" t="s">
        <v>27</v>
      </c>
      <c r="C19" s="325">
        <v>76</v>
      </c>
      <c r="D19" s="325">
        <v>11</v>
      </c>
      <c r="E19" s="176">
        <f t="shared" si="0"/>
        <v>1.3994910941475827E-2</v>
      </c>
      <c r="F19" s="325">
        <v>10</v>
      </c>
      <c r="G19" s="176">
        <f t="shared" si="1"/>
        <v>1.4347202295552367E-2</v>
      </c>
      <c r="H19" s="325">
        <v>7</v>
      </c>
      <c r="I19" s="395">
        <f t="shared" si="2"/>
        <v>1.2411347517730497E-2</v>
      </c>
      <c r="J19" s="325">
        <v>4</v>
      </c>
      <c r="K19" s="176">
        <f t="shared" si="3"/>
        <v>1.8018018018018018E-2</v>
      </c>
      <c r="L19" s="325">
        <v>3</v>
      </c>
      <c r="M19" s="176">
        <f t="shared" si="4"/>
        <v>2.2556390977443608E-2</v>
      </c>
      <c r="O19" s="195"/>
      <c r="P19" s="195"/>
      <c r="Q19" s="195"/>
      <c r="R19" s="195"/>
      <c r="S19" s="195"/>
      <c r="T19" s="195"/>
    </row>
    <row r="20" spans="1:20" x14ac:dyDescent="0.25">
      <c r="A20" s="186" t="s">
        <v>110</v>
      </c>
      <c r="B20" s="24" t="s">
        <v>28</v>
      </c>
      <c r="C20" s="325">
        <v>26</v>
      </c>
      <c r="D20" s="325">
        <v>2</v>
      </c>
      <c r="E20" s="176">
        <f t="shared" si="0"/>
        <v>2.5445292620865142E-3</v>
      </c>
      <c r="F20" s="325">
        <v>2</v>
      </c>
      <c r="G20" s="176">
        <f t="shared" si="1"/>
        <v>2.8694404591104736E-3</v>
      </c>
      <c r="H20" s="325">
        <v>1</v>
      </c>
      <c r="I20" s="395">
        <f t="shared" si="2"/>
        <v>1.7730496453900709E-3</v>
      </c>
      <c r="J20" s="325">
        <v>1</v>
      </c>
      <c r="K20" s="176">
        <f t="shared" si="3"/>
        <v>4.5045045045045045E-3</v>
      </c>
      <c r="L20" s="325">
        <v>1</v>
      </c>
      <c r="M20" s="176">
        <f t="shared" si="4"/>
        <v>7.5187969924812026E-3</v>
      </c>
      <c r="O20" s="195"/>
      <c r="P20" s="195"/>
      <c r="Q20" s="195"/>
      <c r="R20" s="195"/>
      <c r="S20" s="195"/>
      <c r="T20" s="195"/>
    </row>
    <row r="21" spans="1:20" x14ac:dyDescent="0.25">
      <c r="A21" s="186" t="s">
        <v>111</v>
      </c>
      <c r="B21" s="24" t="s">
        <v>474</v>
      </c>
      <c r="C21" s="325">
        <v>412</v>
      </c>
      <c r="D21" s="325">
        <v>205</v>
      </c>
      <c r="E21" s="176">
        <f t="shared" si="0"/>
        <v>0.26081424936386771</v>
      </c>
      <c r="F21" s="325">
        <v>187</v>
      </c>
      <c r="G21" s="176">
        <f t="shared" si="1"/>
        <v>0.26829268292682928</v>
      </c>
      <c r="H21" s="325">
        <v>159</v>
      </c>
      <c r="I21" s="395">
        <f t="shared" si="2"/>
        <v>0.28191489361702127</v>
      </c>
      <c r="J21" s="325">
        <v>46</v>
      </c>
      <c r="K21" s="176">
        <f t="shared" si="3"/>
        <v>0.2072072072072072</v>
      </c>
      <c r="L21" s="325">
        <v>28</v>
      </c>
      <c r="M21" s="176">
        <f t="shared" si="4"/>
        <v>0.21052631578947367</v>
      </c>
      <c r="O21" s="195"/>
      <c r="P21" s="195"/>
      <c r="Q21" s="195"/>
      <c r="R21" s="195"/>
      <c r="S21" s="195"/>
      <c r="T21" s="195"/>
    </row>
    <row r="22" spans="1:20" x14ac:dyDescent="0.25">
      <c r="A22" s="186" t="s">
        <v>112</v>
      </c>
      <c r="B22" s="24" t="s">
        <v>30</v>
      </c>
      <c r="C22" s="325">
        <v>63</v>
      </c>
      <c r="D22" s="325">
        <v>15</v>
      </c>
      <c r="E22" s="176">
        <f t="shared" si="0"/>
        <v>1.9083969465648856E-2</v>
      </c>
      <c r="F22" s="325">
        <v>12</v>
      </c>
      <c r="G22" s="176">
        <f t="shared" si="1"/>
        <v>1.721664275466284E-2</v>
      </c>
      <c r="H22" s="325">
        <v>9</v>
      </c>
      <c r="I22" s="395">
        <f t="shared" si="2"/>
        <v>1.5957446808510637E-2</v>
      </c>
      <c r="J22" s="325">
        <v>6</v>
      </c>
      <c r="K22" s="176">
        <f t="shared" si="3"/>
        <v>2.7027027027027029E-2</v>
      </c>
      <c r="L22" s="325">
        <v>3</v>
      </c>
      <c r="M22" s="176">
        <f t="shared" si="4"/>
        <v>2.2556390977443608E-2</v>
      </c>
      <c r="O22" s="195"/>
      <c r="P22" s="195"/>
      <c r="Q22" s="195"/>
      <c r="R22" s="195"/>
      <c r="S22" s="195"/>
      <c r="T22" s="195"/>
    </row>
    <row r="23" spans="1:20" x14ac:dyDescent="0.25">
      <c r="A23" s="187" t="s">
        <v>117</v>
      </c>
      <c r="B23" s="24" t="s">
        <v>35</v>
      </c>
      <c r="C23" s="325">
        <v>94</v>
      </c>
      <c r="D23" s="325">
        <v>18</v>
      </c>
      <c r="E23" s="176">
        <f t="shared" si="0"/>
        <v>2.2900763358778626E-2</v>
      </c>
      <c r="F23" s="325">
        <v>15</v>
      </c>
      <c r="G23" s="176">
        <f t="shared" si="1"/>
        <v>2.1520803443328552E-2</v>
      </c>
      <c r="H23" s="325">
        <v>11</v>
      </c>
      <c r="I23" s="395">
        <f t="shared" si="2"/>
        <v>1.9503546099290781E-2</v>
      </c>
      <c r="J23" s="325">
        <v>7</v>
      </c>
      <c r="K23" s="176">
        <f t="shared" si="3"/>
        <v>3.1531531531531529E-2</v>
      </c>
      <c r="L23" s="325">
        <v>4</v>
      </c>
      <c r="M23" s="176">
        <f t="shared" si="4"/>
        <v>3.007518796992481E-2</v>
      </c>
      <c r="O23" s="195"/>
      <c r="P23" s="195"/>
      <c r="Q23" s="195"/>
      <c r="R23" s="195"/>
      <c r="S23" s="195"/>
      <c r="T23" s="195"/>
    </row>
    <row r="24" spans="1:20" x14ac:dyDescent="0.25">
      <c r="A24" s="386"/>
      <c r="B24" s="16" t="s">
        <v>8</v>
      </c>
      <c r="C24" s="181">
        <v>2318</v>
      </c>
      <c r="D24" s="297">
        <v>786</v>
      </c>
      <c r="E24" s="177">
        <f t="shared" si="0"/>
        <v>1</v>
      </c>
      <c r="F24" s="297">
        <v>697</v>
      </c>
      <c r="G24" s="177">
        <f t="shared" si="1"/>
        <v>1</v>
      </c>
      <c r="H24" s="297">
        <v>564</v>
      </c>
      <c r="I24" s="177">
        <f t="shared" si="2"/>
        <v>1</v>
      </c>
      <c r="J24" s="297">
        <v>222</v>
      </c>
      <c r="K24" s="177">
        <f t="shared" si="3"/>
        <v>1</v>
      </c>
      <c r="L24" s="297">
        <v>133</v>
      </c>
      <c r="M24" s="177">
        <f t="shared" si="4"/>
        <v>1</v>
      </c>
      <c r="O24" s="195"/>
      <c r="P24" s="195"/>
      <c r="Q24" s="195"/>
      <c r="R24" s="195"/>
      <c r="S24" s="195"/>
      <c r="T24" s="195"/>
    </row>
    <row r="25" spans="1:20" x14ac:dyDescent="0.25">
      <c r="A25" s="162"/>
      <c r="B25" s="162" t="s">
        <v>493</v>
      </c>
      <c r="C25" s="162"/>
      <c r="D25" s="162"/>
      <c r="E25" s="162"/>
      <c r="F25" s="162"/>
      <c r="G25" s="162"/>
      <c r="H25" s="162"/>
      <c r="I25" s="162"/>
      <c r="J25" s="162"/>
      <c r="K25" s="162"/>
      <c r="L25" s="162"/>
      <c r="M25" s="162"/>
      <c r="O25" s="195"/>
      <c r="P25" s="195"/>
      <c r="Q25" s="195"/>
      <c r="R25" s="195"/>
      <c r="S25" s="195"/>
      <c r="T25" s="195"/>
    </row>
    <row r="26" spans="1:20" x14ac:dyDescent="0.25">
      <c r="A26" s="162"/>
      <c r="B26" s="162" t="s">
        <v>470</v>
      </c>
      <c r="C26" s="162"/>
      <c r="D26" s="162"/>
      <c r="E26" s="162"/>
      <c r="F26" s="162"/>
      <c r="G26" s="162"/>
      <c r="H26" s="162"/>
      <c r="I26" s="162"/>
      <c r="J26" s="162"/>
      <c r="K26" s="162"/>
      <c r="L26" s="162"/>
      <c r="M26" s="162"/>
    </row>
    <row r="27" spans="1:20" x14ac:dyDescent="0.25">
      <c r="A27" s="162"/>
      <c r="B27" s="162" t="s">
        <v>473</v>
      </c>
      <c r="C27" s="162"/>
      <c r="D27" s="162"/>
      <c r="E27" s="162"/>
      <c r="F27" s="162"/>
      <c r="G27" s="162"/>
      <c r="H27" s="162"/>
      <c r="I27" s="162"/>
      <c r="J27" s="162"/>
      <c r="K27" s="162"/>
      <c r="L27" s="162"/>
      <c r="M27" s="162"/>
    </row>
    <row r="28" spans="1:20" x14ac:dyDescent="0.25">
      <c r="A28" s="162"/>
      <c r="B28" s="162" t="s">
        <v>475</v>
      </c>
      <c r="C28" s="162"/>
      <c r="D28" s="162"/>
      <c r="E28" s="162"/>
      <c r="F28" s="162"/>
      <c r="G28" s="162"/>
      <c r="H28" s="162"/>
      <c r="I28" s="162"/>
      <c r="J28" s="162"/>
      <c r="K28" s="162"/>
      <c r="L28" s="162"/>
      <c r="M28" s="162"/>
    </row>
    <row r="29" spans="1:20" x14ac:dyDescent="0.25">
      <c r="A29" s="162"/>
      <c r="B29" s="162"/>
      <c r="C29" s="162"/>
      <c r="D29" s="162"/>
      <c r="E29" s="162"/>
      <c r="F29" s="162"/>
      <c r="G29" s="162"/>
      <c r="H29" s="162"/>
      <c r="I29" s="162"/>
      <c r="J29" s="162"/>
      <c r="K29" s="162"/>
      <c r="L29" s="162"/>
      <c r="M29" s="162"/>
    </row>
    <row r="30" spans="1:20" x14ac:dyDescent="0.25">
      <c r="A30" s="162"/>
      <c r="B30" s="162"/>
      <c r="C30" s="162"/>
      <c r="D30" s="162"/>
    </row>
  </sheetData>
  <mergeCells count="7">
    <mergeCell ref="B6:M6"/>
    <mergeCell ref="C7:C8"/>
    <mergeCell ref="D7:E7"/>
    <mergeCell ref="H7:I7"/>
    <mergeCell ref="J7:K7"/>
    <mergeCell ref="L7:M7"/>
    <mergeCell ref="F7:G7"/>
  </mergeCells>
  <hyperlinks>
    <hyperlink ref="A1" location="ÍNDICE!A1" display="ÍNDICE"/>
  </hyperlinks>
  <pageMargins left="0.7" right="0.7" top="0.75" bottom="0.75" header="0.3" footer="0.3"/>
  <ignoredErrors>
    <ignoredError sqref="K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43"/>
  <sheetViews>
    <sheetView zoomScaleNormal="100" workbookViewId="0">
      <selection activeCell="A38" sqref="A38"/>
    </sheetView>
  </sheetViews>
  <sheetFormatPr baseColWidth="10" defaultRowHeight="15" x14ac:dyDescent="0.25"/>
  <cols>
    <col min="2" max="2" width="17" customWidth="1"/>
    <col min="3" max="3" width="13.28515625" bestFit="1" customWidth="1"/>
    <col min="4" max="4" width="11.42578125" customWidth="1"/>
    <col min="5" max="9" width="13.28515625" bestFit="1" customWidth="1"/>
    <col min="10" max="10" width="10" customWidth="1"/>
    <col min="11" max="11" width="13.42578125" bestFit="1" customWidth="1"/>
    <col min="12" max="12" width="15.28515625" bestFit="1" customWidth="1"/>
  </cols>
  <sheetData>
    <row r="1" spans="1:22" x14ac:dyDescent="0.25">
      <c r="A1" s="56" t="s">
        <v>127</v>
      </c>
    </row>
    <row r="2" spans="1:22" x14ac:dyDescent="0.25">
      <c r="A2" s="1" t="s">
        <v>210</v>
      </c>
    </row>
    <row r="3" spans="1:22" s="61" customFormat="1" x14ac:dyDescent="0.25"/>
    <row r="4" spans="1:22" x14ac:dyDescent="0.25">
      <c r="A4" s="55" t="s">
        <v>98</v>
      </c>
      <c r="B4" t="s">
        <v>517</v>
      </c>
    </row>
    <row r="6" spans="1:22" ht="15" customHeight="1" x14ac:dyDescent="0.25">
      <c r="B6" s="680" t="s">
        <v>516</v>
      </c>
      <c r="C6" s="680"/>
      <c r="D6" s="680"/>
      <c r="E6" s="680"/>
      <c r="F6" s="680"/>
      <c r="G6" s="680"/>
      <c r="H6" s="680"/>
      <c r="I6" s="680"/>
      <c r="J6" s="680"/>
      <c r="K6" s="680"/>
      <c r="M6" s="680" t="s">
        <v>481</v>
      </c>
      <c r="N6" s="680"/>
      <c r="O6" s="680"/>
      <c r="P6" s="680"/>
      <c r="Q6" s="680"/>
      <c r="R6" s="680"/>
      <c r="S6" s="680"/>
      <c r="T6" s="680"/>
      <c r="U6" s="680"/>
      <c r="V6" s="680"/>
    </row>
    <row r="7" spans="1:22" ht="15.75" thickBot="1" x14ac:dyDescent="0.3">
      <c r="B7" s="65"/>
      <c r="C7" s="67">
        <v>2007</v>
      </c>
      <c r="D7" s="67">
        <v>2008</v>
      </c>
      <c r="E7" s="67">
        <v>2009</v>
      </c>
      <c r="F7" s="67">
        <v>2010</v>
      </c>
      <c r="G7" s="67">
        <v>2011</v>
      </c>
      <c r="H7" s="67">
        <v>2012</v>
      </c>
      <c r="I7" s="67">
        <v>2013</v>
      </c>
      <c r="J7" s="67">
        <v>2014</v>
      </c>
      <c r="K7" s="67" t="s">
        <v>496</v>
      </c>
      <c r="M7" s="65"/>
      <c r="N7" s="67">
        <v>2007</v>
      </c>
      <c r="O7" s="67">
        <v>2008</v>
      </c>
      <c r="P7" s="67">
        <v>2009</v>
      </c>
      <c r="Q7" s="67">
        <v>2010</v>
      </c>
      <c r="R7" s="67">
        <v>2011</v>
      </c>
      <c r="S7" s="67">
        <v>2012</v>
      </c>
      <c r="T7" s="67">
        <v>2013</v>
      </c>
      <c r="U7" s="67">
        <v>2014</v>
      </c>
      <c r="V7" s="67" t="s">
        <v>496</v>
      </c>
    </row>
    <row r="8" spans="1:22" ht="15.75" thickTop="1" x14ac:dyDescent="0.25">
      <c r="B8" s="332" t="s">
        <v>5</v>
      </c>
      <c r="C8" s="333">
        <v>35912.699999999997</v>
      </c>
      <c r="D8" s="333">
        <v>41232.79</v>
      </c>
      <c r="E8" s="333">
        <v>13943.65</v>
      </c>
      <c r="F8" s="333">
        <v>16158.9</v>
      </c>
      <c r="G8" s="333">
        <v>19463</v>
      </c>
      <c r="H8" s="333">
        <v>21590.11</v>
      </c>
      <c r="I8" s="333">
        <v>49157.94</v>
      </c>
      <c r="J8" s="333">
        <v>47370.78</v>
      </c>
      <c r="K8" s="333">
        <v>47448.25</v>
      </c>
      <c r="M8" s="332" t="s">
        <v>5</v>
      </c>
      <c r="N8" s="336">
        <f>C8/C$13</f>
        <v>9.8609593934474937E-2</v>
      </c>
      <c r="O8" s="336">
        <f t="shared" ref="O8:V8" si="0">D8/D$13</f>
        <v>9.6738670434660168E-2</v>
      </c>
      <c r="P8" s="336">
        <f t="shared" si="0"/>
        <v>3.3358985595346162E-2</v>
      </c>
      <c r="Q8" s="336">
        <f t="shared" si="0"/>
        <v>3.6878662356377385E-2</v>
      </c>
      <c r="R8" s="336">
        <f t="shared" si="0"/>
        <v>3.9749004732956041E-2</v>
      </c>
      <c r="S8" s="336">
        <f t="shared" si="0"/>
        <v>4.0765381527096266E-2</v>
      </c>
      <c r="T8" s="336">
        <f t="shared" si="0"/>
        <v>8.3975435233401008E-2</v>
      </c>
      <c r="U8" s="336">
        <f t="shared" si="0"/>
        <v>8.143464544099073E-2</v>
      </c>
      <c r="V8" s="336">
        <f t="shared" si="0"/>
        <v>7.8115986284532979E-2</v>
      </c>
    </row>
    <row r="9" spans="1:22" x14ac:dyDescent="0.25">
      <c r="B9" s="332" t="s">
        <v>46</v>
      </c>
      <c r="C9" s="333">
        <v>156744.32999999999</v>
      </c>
      <c r="D9" s="333">
        <v>173962.81</v>
      </c>
      <c r="E9" s="333">
        <v>166405.47</v>
      </c>
      <c r="F9" s="333">
        <v>168817.3</v>
      </c>
      <c r="G9" s="333">
        <v>158694.6</v>
      </c>
      <c r="H9" s="333">
        <v>181491</v>
      </c>
      <c r="I9" s="333">
        <v>230193.6</v>
      </c>
      <c r="J9" s="333">
        <v>226625.86</v>
      </c>
      <c r="K9" s="333">
        <v>234015.69</v>
      </c>
      <c r="M9" s="332" t="s">
        <v>46</v>
      </c>
      <c r="N9" s="336">
        <f t="shared" ref="N9:N13" si="1">C9/C$13</f>
        <v>0.4303907735378108</v>
      </c>
      <c r="O9" s="336">
        <f t="shared" ref="O9:O13" si="2">D9/D$13</f>
        <v>0.40814436627929868</v>
      </c>
      <c r="P9" s="336">
        <f t="shared" ref="P9:P13" si="3">E9/E$13</f>
        <v>0.39811080145563088</v>
      </c>
      <c r="Q9" s="336">
        <f t="shared" ref="Q9:Q13" si="4">F9/F$13</f>
        <v>0.38528341697858565</v>
      </c>
      <c r="R9" s="336">
        <f t="shared" ref="R9:R13" si="5">G9/G$13</f>
        <v>0.32409969719439791</v>
      </c>
      <c r="S9" s="336">
        <f t="shared" ref="S9:S13" si="6">H9/H$13</f>
        <v>0.34268236052221263</v>
      </c>
      <c r="T9" s="336">
        <f t="shared" ref="T9:T13" si="7">I9/I$13</f>
        <v>0.39323469917460774</v>
      </c>
      <c r="U9" s="336">
        <f t="shared" ref="U9:U13" si="8">J9/J$13</f>
        <v>0.38959030349214441</v>
      </c>
      <c r="V9" s="336">
        <f t="shared" ref="V9:V13" si="9">K9/K$13</f>
        <v>0.38526956063512396</v>
      </c>
    </row>
    <row r="10" spans="1:22" x14ac:dyDescent="0.25">
      <c r="B10" s="332" t="s">
        <v>6</v>
      </c>
      <c r="C10" s="333">
        <v>45055.98</v>
      </c>
      <c r="D10" s="333">
        <v>38751.72</v>
      </c>
      <c r="E10" s="333">
        <v>43552.92</v>
      </c>
      <c r="F10" s="333">
        <v>44661.91</v>
      </c>
      <c r="G10" s="333">
        <v>47710.58</v>
      </c>
      <c r="H10" s="333">
        <v>58680.42</v>
      </c>
      <c r="I10" s="333">
        <v>24457.07</v>
      </c>
      <c r="J10" s="333">
        <v>44848.05</v>
      </c>
      <c r="K10" s="333">
        <v>53434.77</v>
      </c>
      <c r="M10" s="332" t="s">
        <v>6</v>
      </c>
      <c r="N10" s="336">
        <f t="shared" si="1"/>
        <v>0.1237153400362497</v>
      </c>
      <c r="O10" s="336">
        <f t="shared" si="2"/>
        <v>9.0917686381548013E-2</v>
      </c>
      <c r="P10" s="336">
        <f t="shared" si="3"/>
        <v>0.10419662218395209</v>
      </c>
      <c r="Q10" s="336">
        <f t="shared" si="4"/>
        <v>0.10192967956240306</v>
      </c>
      <c r="R10" s="336">
        <f t="shared" si="5"/>
        <v>9.7438630747165286E-2</v>
      </c>
      <c r="S10" s="336">
        <f t="shared" si="6"/>
        <v>0.11079747669049626</v>
      </c>
      <c r="T10" s="336">
        <f t="shared" si="7"/>
        <v>4.1779478509143278E-2</v>
      </c>
      <c r="U10" s="336">
        <f t="shared" si="8"/>
        <v>7.7097844926130088E-2</v>
      </c>
      <c r="V10" s="336">
        <f t="shared" si="9"/>
        <v>8.7971837958980031E-2</v>
      </c>
    </row>
    <row r="11" spans="1:22" x14ac:dyDescent="0.25">
      <c r="B11" s="332" t="s">
        <v>7</v>
      </c>
      <c r="C11" s="333">
        <v>126477.72</v>
      </c>
      <c r="D11" s="333">
        <v>172281.3</v>
      </c>
      <c r="E11" s="333">
        <v>122565.27</v>
      </c>
      <c r="F11" s="333">
        <v>129783.78</v>
      </c>
      <c r="G11" s="333">
        <v>166697.98000000001</v>
      </c>
      <c r="H11" s="333">
        <v>182339</v>
      </c>
      <c r="I11" s="333">
        <v>204885.73</v>
      </c>
      <c r="J11" s="333">
        <v>194152.2</v>
      </c>
      <c r="K11" s="333">
        <v>208375.83</v>
      </c>
      <c r="M11" s="332" t="s">
        <v>7</v>
      </c>
      <c r="N11" s="336">
        <f t="shared" si="1"/>
        <v>0.34728429249146459</v>
      </c>
      <c r="O11" s="336">
        <f t="shared" si="2"/>
        <v>0.40419927690449314</v>
      </c>
      <c r="P11" s="336">
        <f t="shared" si="3"/>
        <v>0.29322688653399309</v>
      </c>
      <c r="Q11" s="336">
        <f t="shared" si="4"/>
        <v>0.29619913496304601</v>
      </c>
      <c r="R11" s="336">
        <f t="shared" si="5"/>
        <v>0.34044488496091108</v>
      </c>
      <c r="S11" s="336">
        <f t="shared" si="6"/>
        <v>0.34428351232435622</v>
      </c>
      <c r="T11" s="336">
        <f t="shared" si="7"/>
        <v>0.3500018176079609</v>
      </c>
      <c r="U11" s="336">
        <f t="shared" si="8"/>
        <v>0.33376515161009218</v>
      </c>
      <c r="V11" s="336">
        <f t="shared" si="9"/>
        <v>0.34305761494487519</v>
      </c>
    </row>
    <row r="12" spans="1:22" x14ac:dyDescent="0.25">
      <c r="B12" s="332" t="s">
        <v>173</v>
      </c>
      <c r="C12" s="334"/>
      <c r="D12" s="334"/>
      <c r="E12" s="333">
        <v>71520.52</v>
      </c>
      <c r="F12" s="333">
        <v>78742.05</v>
      </c>
      <c r="G12" s="333">
        <v>97081.32</v>
      </c>
      <c r="H12" s="333">
        <v>85518.21</v>
      </c>
      <c r="I12" s="333">
        <v>76690.42</v>
      </c>
      <c r="J12" s="333">
        <v>68706.14</v>
      </c>
      <c r="K12" s="333">
        <v>64133.14</v>
      </c>
      <c r="M12" s="332" t="s">
        <v>173</v>
      </c>
      <c r="N12" s="336">
        <f>C12/C$13</f>
        <v>0</v>
      </c>
      <c r="O12" s="336">
        <f t="shared" si="2"/>
        <v>0</v>
      </c>
      <c r="P12" s="336">
        <f t="shared" si="3"/>
        <v>0.17110670423107774</v>
      </c>
      <c r="Q12" s="336">
        <f t="shared" si="4"/>
        <v>0.17970910613958785</v>
      </c>
      <c r="R12" s="336">
        <f t="shared" si="5"/>
        <v>0.19826778236456971</v>
      </c>
      <c r="S12" s="336">
        <f t="shared" si="6"/>
        <v>0.16147126893583866</v>
      </c>
      <c r="T12" s="336">
        <f t="shared" si="7"/>
        <v>0.13100856947488687</v>
      </c>
      <c r="U12" s="336">
        <f t="shared" si="8"/>
        <v>0.11811205453064254</v>
      </c>
      <c r="V12" s="336">
        <f t="shared" si="9"/>
        <v>0.10558500017648771</v>
      </c>
    </row>
    <row r="13" spans="1:22" x14ac:dyDescent="0.25">
      <c r="B13" s="66" t="s">
        <v>8</v>
      </c>
      <c r="C13" s="335">
        <f t="shared" ref="C13:J13" si="10">SUM(C8:C12)</f>
        <v>364190.73</v>
      </c>
      <c r="D13" s="335">
        <f t="shared" si="10"/>
        <v>426228.62</v>
      </c>
      <c r="E13" s="335">
        <f t="shared" si="10"/>
        <v>417987.83</v>
      </c>
      <c r="F13" s="335">
        <f t="shared" si="10"/>
        <v>438163.94</v>
      </c>
      <c r="G13" s="335">
        <f t="shared" si="10"/>
        <v>489647.48000000004</v>
      </c>
      <c r="H13" s="335">
        <f t="shared" si="10"/>
        <v>529618.74</v>
      </c>
      <c r="I13" s="335">
        <f t="shared" si="10"/>
        <v>585384.76000000013</v>
      </c>
      <c r="J13" s="335">
        <f t="shared" si="10"/>
        <v>581703.03</v>
      </c>
      <c r="K13" s="335">
        <f>SUM(K8:K12)</f>
        <v>607407.68000000005</v>
      </c>
      <c r="M13" s="66" t="s">
        <v>8</v>
      </c>
      <c r="N13" s="337">
        <f t="shared" si="1"/>
        <v>1</v>
      </c>
      <c r="O13" s="337">
        <f t="shared" si="2"/>
        <v>1</v>
      </c>
      <c r="P13" s="337">
        <f t="shared" si="3"/>
        <v>1</v>
      </c>
      <c r="Q13" s="337">
        <f t="shared" si="4"/>
        <v>1</v>
      </c>
      <c r="R13" s="337">
        <f t="shared" si="5"/>
        <v>1</v>
      </c>
      <c r="S13" s="337">
        <f t="shared" si="6"/>
        <v>1</v>
      </c>
      <c r="T13" s="337">
        <f t="shared" si="7"/>
        <v>1</v>
      </c>
      <c r="U13" s="337">
        <f t="shared" si="8"/>
        <v>1</v>
      </c>
      <c r="V13" s="337">
        <f t="shared" si="9"/>
        <v>1</v>
      </c>
    </row>
    <row r="14" spans="1:22" s="195" customFormat="1" ht="15.75" customHeight="1" x14ac:dyDescent="0.25">
      <c r="B14" s="332"/>
      <c r="C14" s="405"/>
      <c r="D14" s="405"/>
      <c r="E14" s="405"/>
      <c r="F14" s="405"/>
      <c r="G14" s="405"/>
      <c r="H14" s="405"/>
      <c r="I14" s="405"/>
      <c r="J14" s="405"/>
      <c r="L14" s="332"/>
      <c r="M14" s="406"/>
      <c r="N14" s="406"/>
      <c r="O14" s="406"/>
      <c r="P14" s="406"/>
      <c r="Q14" s="406"/>
      <c r="R14" s="406"/>
      <c r="S14" s="406"/>
      <c r="T14" s="406"/>
    </row>
    <row r="15" spans="1:22" s="195" customFormat="1" ht="15.75" customHeight="1" x14ac:dyDescent="0.25">
      <c r="B15" s="332"/>
      <c r="C15" s="405"/>
      <c r="D15" s="405"/>
      <c r="E15" s="405"/>
      <c r="F15" s="405"/>
      <c r="G15" s="405"/>
      <c r="H15" s="405"/>
      <c r="I15" s="405"/>
      <c r="J15" s="405"/>
      <c r="L15" s="332"/>
      <c r="M15" s="406"/>
      <c r="N15" s="406"/>
      <c r="O15" s="406"/>
      <c r="P15" s="406"/>
      <c r="Q15" s="406"/>
      <c r="R15" s="406"/>
      <c r="S15" s="406"/>
      <c r="T15" s="406"/>
    </row>
    <row r="16" spans="1:22" s="195" customFormat="1" ht="15.75" customHeight="1" x14ac:dyDescent="0.25">
      <c r="B16" s="332"/>
      <c r="C16" s="405"/>
      <c r="D16" s="405"/>
      <c r="E16" s="405"/>
      <c r="F16" s="405"/>
      <c r="G16" s="405"/>
      <c r="H16" s="405"/>
      <c r="I16" s="405"/>
      <c r="J16" s="405"/>
      <c r="L16" s="332"/>
      <c r="M16" s="406"/>
      <c r="N16" s="406"/>
      <c r="O16" s="406"/>
      <c r="P16" s="406"/>
      <c r="Q16" s="406"/>
      <c r="R16" s="406"/>
      <c r="S16" s="406"/>
      <c r="T16" s="406"/>
    </row>
    <row r="17" spans="11:11" x14ac:dyDescent="0.25">
      <c r="K17" s="53"/>
    </row>
    <row r="43" spans="2:2" x14ac:dyDescent="0.25">
      <c r="B43" t="s">
        <v>389</v>
      </c>
    </row>
  </sheetData>
  <mergeCells count="2">
    <mergeCell ref="M6:V6"/>
    <mergeCell ref="B6:K6"/>
  </mergeCells>
  <hyperlinks>
    <hyperlink ref="A1" location="ÍNDICE!A1"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ÍNDICE</vt:lpstr>
      <vt:lpstr>I.1</vt:lpstr>
      <vt:lpstr>I.2</vt:lpstr>
      <vt:lpstr>I.3</vt:lpstr>
      <vt:lpstr>B.1</vt:lpstr>
      <vt:lpstr>B.2</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D.1</vt:lpstr>
      <vt:lpstr>D.2</vt:lpstr>
      <vt:lpstr>D.3</vt:lpstr>
      <vt:lpstr>D.4</vt:lpstr>
      <vt:lpstr>D.5</vt:lpstr>
      <vt:lpstr>D.6</vt:lpstr>
      <vt:lpstr>D.7</vt:lpstr>
      <vt:lpstr>D.8</vt:lpstr>
      <vt:lpstr>D.9</vt:lpstr>
      <vt:lpstr>D.10</vt:lpstr>
      <vt:lpstr>D.11</vt:lpstr>
      <vt:lpstr>D.12</vt:lpstr>
      <vt:lpstr>ANEXO 1</vt:lpstr>
      <vt:lpstr>ANEXO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De Jesús Cabello Iturra - Alumno en Práctica</dc:creator>
  <cp:lastModifiedBy>Matías Abel Caamaño Cifuentes</cp:lastModifiedBy>
  <cp:lastPrinted>2017-02-24T14:36:00Z</cp:lastPrinted>
  <dcterms:created xsi:type="dcterms:W3CDTF">2015-02-10T19:06:17Z</dcterms:created>
  <dcterms:modified xsi:type="dcterms:W3CDTF">2017-04-06T15:08:15Z</dcterms:modified>
</cp:coreProperties>
</file>